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F37B927-9944-4533-8977-4F940F7E632E}" xr6:coauthVersionLast="47" xr6:coauthVersionMax="47" xr10:uidLastSave="{00000000-0000-0000-0000-000000000000}"/>
  <bookViews>
    <workbookView xWindow="2304" yWindow="2304" windowWidth="17280" windowHeight="892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1" l="1" a="1"/>
  <c r="Y5" i="1" s="1"/>
  <c r="X5" i="1" a="1"/>
  <c r="X5" i="1" s="1"/>
  <c r="W5" i="1" a="1"/>
  <c r="W5" i="1" s="1"/>
  <c r="H7" i="1"/>
  <c r="H5" i="1"/>
  <c r="H8" i="1" l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6" i="1"/>
  <c r="J49" i="1"/>
  <c r="J3" i="1" s="1"/>
  <c r="G49" i="1"/>
  <c r="G3" i="1" s="1"/>
  <c r="F49" i="1"/>
  <c r="F3" i="1" s="1"/>
  <c r="E49" i="1"/>
  <c r="E3" i="1" s="1"/>
  <c r="D49" i="1"/>
  <c r="D3" i="1" s="1"/>
  <c r="C49" i="1"/>
  <c r="C3" i="1" s="1"/>
  <c r="I49" i="1" l="1"/>
  <c r="S49" i="1"/>
  <c r="S3" i="1" s="1"/>
  <c r="H49" i="1"/>
  <c r="I3" i="1" l="1"/>
  <c r="H3" i="1"/>
  <c r="K5" i="1" s="1"/>
  <c r="L5" i="1" l="1"/>
  <c r="M5" i="1" s="1"/>
  <c r="K7" i="1"/>
  <c r="L7" i="1" s="1"/>
  <c r="M7" i="1" s="1"/>
  <c r="K11" i="1"/>
  <c r="L11" i="1" s="1"/>
  <c r="M11" i="1" s="1"/>
  <c r="K16" i="1"/>
  <c r="L16" i="1" s="1"/>
  <c r="M16" i="1" s="1"/>
  <c r="K20" i="1"/>
  <c r="L20" i="1" s="1"/>
  <c r="M20" i="1" s="1"/>
  <c r="K24" i="1"/>
  <c r="L24" i="1" s="1"/>
  <c r="M24" i="1" s="1"/>
  <c r="K28" i="1"/>
  <c r="L28" i="1" s="1"/>
  <c r="M28" i="1" s="1"/>
  <c r="K32" i="1"/>
  <c r="L32" i="1" s="1"/>
  <c r="M32" i="1" s="1"/>
  <c r="K36" i="1"/>
  <c r="L36" i="1" s="1"/>
  <c r="M36" i="1" s="1"/>
  <c r="K40" i="1"/>
  <c r="L40" i="1" s="1"/>
  <c r="M40" i="1" s="1"/>
  <c r="K44" i="1"/>
  <c r="L44" i="1" s="1"/>
  <c r="M44" i="1" s="1"/>
  <c r="K48" i="1"/>
  <c r="L48" i="1" s="1"/>
  <c r="M48" i="1" s="1"/>
  <c r="K9" i="1"/>
  <c r="L9" i="1" s="1"/>
  <c r="M9" i="1" s="1"/>
  <c r="K14" i="1"/>
  <c r="K18" i="1"/>
  <c r="L18" i="1" s="1"/>
  <c r="M18" i="1" s="1"/>
  <c r="K22" i="1"/>
  <c r="L22" i="1" s="1"/>
  <c r="M22" i="1" s="1"/>
  <c r="K26" i="1"/>
  <c r="L26" i="1" s="1"/>
  <c r="M26" i="1" s="1"/>
  <c r="K30" i="1"/>
  <c r="L30" i="1" s="1"/>
  <c r="M30" i="1" s="1"/>
  <c r="K38" i="1"/>
  <c r="L38" i="1" s="1"/>
  <c r="M38" i="1" s="1"/>
  <c r="K42" i="1"/>
  <c r="L42" i="1" s="1"/>
  <c r="M42" i="1" s="1"/>
  <c r="K46" i="1"/>
  <c r="L46" i="1" s="1"/>
  <c r="M46" i="1" s="1"/>
  <c r="K8" i="1"/>
  <c r="L8" i="1" s="1"/>
  <c r="M8" i="1" s="1"/>
  <c r="K13" i="1"/>
  <c r="L13" i="1" s="1"/>
  <c r="M13" i="1" s="1"/>
  <c r="K17" i="1"/>
  <c r="L17" i="1" s="1"/>
  <c r="M17" i="1" s="1"/>
  <c r="K21" i="1"/>
  <c r="L21" i="1" s="1"/>
  <c r="M21" i="1" s="1"/>
  <c r="K25" i="1"/>
  <c r="L25" i="1" s="1"/>
  <c r="M25" i="1" s="1"/>
  <c r="K29" i="1"/>
  <c r="L29" i="1" s="1"/>
  <c r="M29" i="1" s="1"/>
  <c r="K33" i="1"/>
  <c r="L33" i="1" s="1"/>
  <c r="M33" i="1" s="1"/>
  <c r="K37" i="1"/>
  <c r="K41" i="1"/>
  <c r="L41" i="1" s="1"/>
  <c r="M41" i="1" s="1"/>
  <c r="K45" i="1"/>
  <c r="K6" i="1"/>
  <c r="L6" i="1" s="1"/>
  <c r="M6" i="1" s="1"/>
  <c r="K34" i="1"/>
  <c r="L34" i="1" s="1"/>
  <c r="M34" i="1" s="1"/>
  <c r="K10" i="1"/>
  <c r="L10" i="1" s="1"/>
  <c r="M10" i="1" s="1"/>
  <c r="K15" i="1"/>
  <c r="L15" i="1" s="1"/>
  <c r="M15" i="1" s="1"/>
  <c r="K19" i="1"/>
  <c r="L19" i="1" s="1"/>
  <c r="M19" i="1" s="1"/>
  <c r="K23" i="1"/>
  <c r="K27" i="1"/>
  <c r="L27" i="1" s="1"/>
  <c r="M27" i="1" s="1"/>
  <c r="K31" i="1"/>
  <c r="L31" i="1" s="1"/>
  <c r="M31" i="1" s="1"/>
  <c r="K35" i="1"/>
  <c r="L35" i="1" s="1"/>
  <c r="M35" i="1" s="1"/>
  <c r="K39" i="1"/>
  <c r="L39" i="1" s="1"/>
  <c r="M39" i="1" s="1"/>
  <c r="K43" i="1"/>
  <c r="L43" i="1" s="1"/>
  <c r="M43" i="1" s="1"/>
  <c r="K47" i="1"/>
  <c r="L47" i="1" s="1"/>
  <c r="M47" i="1" s="1"/>
  <c r="L14" i="1"/>
  <c r="M14" i="1" s="1"/>
  <c r="L37" i="1"/>
  <c r="M37" i="1" s="1"/>
  <c r="L45" i="1"/>
  <c r="M45" i="1" s="1"/>
  <c r="L23" i="1"/>
  <c r="M23" i="1" s="1"/>
  <c r="K49" i="1" l="1"/>
  <c r="L49" i="1" l="1"/>
  <c r="K3" i="1"/>
  <c r="M49" i="1" l="1"/>
  <c r="M3" i="1" s="1"/>
  <c r="L3" i="1"/>
  <c r="O5" i="1" l="1"/>
  <c r="P5" i="1"/>
  <c r="N6" i="1"/>
  <c r="N10" i="1"/>
  <c r="N14" i="1"/>
  <c r="N18" i="1"/>
  <c r="N22" i="1"/>
  <c r="N26" i="1"/>
  <c r="N30" i="1"/>
  <c r="N34" i="1"/>
  <c r="N38" i="1"/>
  <c r="N42" i="1"/>
  <c r="N46" i="1"/>
  <c r="N13" i="1"/>
  <c r="N25" i="1"/>
  <c r="N37" i="1"/>
  <c r="N5" i="1"/>
  <c r="N7" i="1"/>
  <c r="N11" i="1"/>
  <c r="N15" i="1"/>
  <c r="N19" i="1"/>
  <c r="N23" i="1"/>
  <c r="N27" i="1"/>
  <c r="N31" i="1"/>
  <c r="N35" i="1"/>
  <c r="N39" i="1"/>
  <c r="N43" i="1"/>
  <c r="N47" i="1"/>
  <c r="O6" i="1"/>
  <c r="N9" i="1"/>
  <c r="N21" i="1"/>
  <c r="N33" i="1"/>
  <c r="N45" i="1"/>
  <c r="N8" i="1"/>
  <c r="N12" i="1"/>
  <c r="N16" i="1"/>
  <c r="N20" i="1"/>
  <c r="N24" i="1"/>
  <c r="N28" i="1"/>
  <c r="N32" i="1"/>
  <c r="N36" i="1"/>
  <c r="N40" i="1"/>
  <c r="N44" i="1"/>
  <c r="N48" i="1"/>
  <c r="N17" i="1"/>
  <c r="N29" i="1"/>
  <c r="N41" i="1"/>
  <c r="P9" i="1"/>
  <c r="P13" i="1"/>
  <c r="P17" i="1"/>
  <c r="P21" i="1"/>
  <c r="P25" i="1"/>
  <c r="P29" i="1"/>
  <c r="P33" i="1"/>
  <c r="P37" i="1"/>
  <c r="P41" i="1"/>
  <c r="P45" i="1"/>
  <c r="O9" i="1"/>
  <c r="O13" i="1"/>
  <c r="O17" i="1"/>
  <c r="O21" i="1"/>
  <c r="O25" i="1"/>
  <c r="O29" i="1"/>
  <c r="O33" i="1"/>
  <c r="O37" i="1"/>
  <c r="O41" i="1"/>
  <c r="O45" i="1"/>
  <c r="P24" i="1"/>
  <c r="P36" i="1"/>
  <c r="P48" i="1"/>
  <c r="O20" i="1"/>
  <c r="O28" i="1"/>
  <c r="O36" i="1"/>
  <c r="O44" i="1"/>
  <c r="P6" i="1"/>
  <c r="P10" i="1"/>
  <c r="P14" i="1"/>
  <c r="P18" i="1"/>
  <c r="P22" i="1"/>
  <c r="P26" i="1"/>
  <c r="P30" i="1"/>
  <c r="P34" i="1"/>
  <c r="P38" i="1"/>
  <c r="P42" i="1"/>
  <c r="P46" i="1"/>
  <c r="O10" i="1"/>
  <c r="O14" i="1"/>
  <c r="O18" i="1"/>
  <c r="O22" i="1"/>
  <c r="O26" i="1"/>
  <c r="O30" i="1"/>
  <c r="O34" i="1"/>
  <c r="O38" i="1"/>
  <c r="O42" i="1"/>
  <c r="O46" i="1"/>
  <c r="P40" i="1"/>
  <c r="P7" i="1"/>
  <c r="P11" i="1"/>
  <c r="P15" i="1"/>
  <c r="P19" i="1"/>
  <c r="P23" i="1"/>
  <c r="P27" i="1"/>
  <c r="P31" i="1"/>
  <c r="P35" i="1"/>
  <c r="P39" i="1"/>
  <c r="P43" i="1"/>
  <c r="P47" i="1"/>
  <c r="O7" i="1"/>
  <c r="O11" i="1"/>
  <c r="O15" i="1"/>
  <c r="O19" i="1"/>
  <c r="O23" i="1"/>
  <c r="O27" i="1"/>
  <c r="O31" i="1"/>
  <c r="O35" i="1"/>
  <c r="O39" i="1"/>
  <c r="O43" i="1"/>
  <c r="O47" i="1"/>
  <c r="P8" i="1"/>
  <c r="P16" i="1"/>
  <c r="P20" i="1"/>
  <c r="P28" i="1"/>
  <c r="P32" i="1"/>
  <c r="P44" i="1"/>
  <c r="O8" i="1"/>
  <c r="O16" i="1"/>
  <c r="O24" i="1"/>
  <c r="O32" i="1"/>
  <c r="O40" i="1"/>
  <c r="O48" i="1"/>
  <c r="P49" i="1" l="1"/>
  <c r="P3" i="1" s="1"/>
  <c r="Q5" i="1" s="1"/>
  <c r="R5" i="1" s="1"/>
  <c r="V5" i="1" s="1"/>
  <c r="O49" i="1"/>
  <c r="O3" i="1" s="1"/>
  <c r="Q11" i="1" l="1"/>
  <c r="R11" i="1" s="1"/>
  <c r="V11" i="1" s="1"/>
  <c r="Q35" i="1"/>
  <c r="R35" i="1" s="1"/>
  <c r="V35" i="1" s="1"/>
  <c r="Q20" i="1"/>
  <c r="R20" i="1" s="1"/>
  <c r="V20" i="1" s="1"/>
  <c r="Q25" i="1"/>
  <c r="R25" i="1" s="1"/>
  <c r="V25" i="1" s="1"/>
  <c r="Q14" i="1"/>
  <c r="R14" i="1" s="1"/>
  <c r="V14" i="1" s="1"/>
  <c r="Q34" i="1"/>
  <c r="R34" i="1" s="1"/>
  <c r="V34" i="1" s="1"/>
  <c r="Q9" i="1"/>
  <c r="R9" i="1" s="1"/>
  <c r="V9" i="1" s="1"/>
  <c r="Q41" i="1"/>
  <c r="R41" i="1" s="1"/>
  <c r="V41" i="1" s="1"/>
  <c r="Q18" i="1"/>
  <c r="R18" i="1" s="1"/>
  <c r="V18" i="1" s="1"/>
  <c r="Q36" i="1"/>
  <c r="R36" i="1" s="1"/>
  <c r="V36" i="1" s="1"/>
  <c r="Q46" i="1"/>
  <c r="R46" i="1" s="1"/>
  <c r="Q10" i="1"/>
  <c r="R10" i="1" s="1"/>
  <c r="V10" i="1" s="1"/>
  <c r="Q37" i="1"/>
  <c r="R37" i="1" s="1"/>
  <c r="V37" i="1" s="1"/>
  <c r="Q21" i="1"/>
  <c r="R21" i="1" s="1"/>
  <c r="V21" i="1" s="1"/>
  <c r="Q48" i="1"/>
  <c r="R48" i="1" s="1"/>
  <c r="V48" i="1" s="1"/>
  <c r="Q32" i="1"/>
  <c r="R32" i="1" s="1"/>
  <c r="V32" i="1" s="1"/>
  <c r="Q16" i="1"/>
  <c r="R16" i="1" s="1"/>
  <c r="V16" i="1" s="1"/>
  <c r="Q47" i="1"/>
  <c r="R47" i="1" s="1"/>
  <c r="V47" i="1" s="1"/>
  <c r="Q31" i="1"/>
  <c r="R31" i="1" s="1"/>
  <c r="V31" i="1" s="1"/>
  <c r="Q15" i="1"/>
  <c r="R15" i="1" s="1"/>
  <c r="V15" i="1" s="1"/>
  <c r="Q19" i="1"/>
  <c r="R19" i="1" s="1"/>
  <c r="V19" i="1" s="1"/>
  <c r="Q30" i="1"/>
  <c r="R30" i="1" s="1"/>
  <c r="V30" i="1" s="1"/>
  <c r="Q42" i="1"/>
  <c r="R42" i="1" s="1"/>
  <c r="V42" i="1" s="1"/>
  <c r="Q26" i="1"/>
  <c r="R26" i="1" s="1"/>
  <c r="V26" i="1" s="1"/>
  <c r="Q6" i="1"/>
  <c r="R6" i="1" s="1"/>
  <c r="V6" i="1" s="1"/>
  <c r="Q33" i="1"/>
  <c r="R33" i="1" s="1"/>
  <c r="V33" i="1" s="1"/>
  <c r="Q17" i="1"/>
  <c r="R17" i="1" s="1"/>
  <c r="V17" i="1" s="1"/>
  <c r="Q44" i="1"/>
  <c r="R44" i="1" s="1"/>
  <c r="V44" i="1" s="1"/>
  <c r="Q28" i="1"/>
  <c r="R28" i="1" s="1"/>
  <c r="V28" i="1" s="1"/>
  <c r="Q43" i="1"/>
  <c r="R43" i="1" s="1"/>
  <c r="V43" i="1" s="1"/>
  <c r="Q27" i="1"/>
  <c r="R27" i="1" s="1"/>
  <c r="V27" i="1" s="1"/>
  <c r="Q38" i="1"/>
  <c r="R38" i="1" s="1"/>
  <c r="V38" i="1" s="1"/>
  <c r="Q22" i="1"/>
  <c r="R22" i="1" s="1"/>
  <c r="V22" i="1" s="1"/>
  <c r="Q45" i="1"/>
  <c r="R45" i="1" s="1"/>
  <c r="V45" i="1" s="1"/>
  <c r="Q29" i="1"/>
  <c r="R29" i="1" s="1"/>
  <c r="V29" i="1" s="1"/>
  <c r="Q13" i="1"/>
  <c r="R13" i="1" s="1"/>
  <c r="V13" i="1" s="1"/>
  <c r="Q40" i="1"/>
  <c r="R40" i="1" s="1"/>
  <c r="V40" i="1" s="1"/>
  <c r="Q24" i="1"/>
  <c r="R24" i="1" s="1"/>
  <c r="V24" i="1" s="1"/>
  <c r="Q8" i="1"/>
  <c r="R8" i="1" s="1"/>
  <c r="V8" i="1" s="1"/>
  <c r="Q39" i="1"/>
  <c r="R39" i="1" s="1"/>
  <c r="V39" i="1" s="1"/>
  <c r="Q23" i="1"/>
  <c r="R23" i="1" s="1"/>
  <c r="V23" i="1" s="1"/>
  <c r="Q7" i="1"/>
  <c r="R7" i="1" s="1"/>
  <c r="V7" i="1" s="1"/>
  <c r="T46" i="1" l="1"/>
  <c r="V46" i="1"/>
  <c r="U46" i="1"/>
  <c r="T19" i="1"/>
  <c r="U19" i="1"/>
  <c r="U36" i="1"/>
  <c r="T36" i="1"/>
  <c r="U14" i="1"/>
  <c r="T14" i="1"/>
  <c r="U32" i="1"/>
  <c r="T32" i="1"/>
  <c r="T26" i="1"/>
  <c r="U26" i="1"/>
  <c r="U6" i="1"/>
  <c r="T6" i="1"/>
  <c r="Q49" i="1"/>
  <c r="Q3" i="1" s="1"/>
  <c r="T7" i="1"/>
  <c r="U7" i="1"/>
  <c r="U31" i="1"/>
  <c r="T31" i="1"/>
  <c r="U35" i="1"/>
  <c r="T35" i="1"/>
  <c r="U39" i="1"/>
  <c r="T39" i="1"/>
  <c r="U9" i="1"/>
  <c r="T9" i="1"/>
  <c r="U47" i="1"/>
  <c r="T47" i="1"/>
  <c r="T33" i="1"/>
  <c r="U33" i="1"/>
  <c r="U30" i="1"/>
  <c r="T30" i="1"/>
  <c r="T41" i="1"/>
  <c r="U41" i="1"/>
  <c r="U34" i="1"/>
  <c r="T34" i="1"/>
  <c r="U8" i="1"/>
  <c r="T8" i="1"/>
  <c r="U38" i="1"/>
  <c r="T38" i="1"/>
  <c r="U13" i="1"/>
  <c r="T13" i="1"/>
  <c r="U42" i="1"/>
  <c r="T42" i="1"/>
  <c r="U16" i="1"/>
  <c r="T16" i="1"/>
  <c r="U28" i="1"/>
  <c r="T28" i="1"/>
  <c r="U25" i="1"/>
  <c r="T25" i="1"/>
  <c r="U40" i="1"/>
  <c r="T40" i="1"/>
  <c r="U44" i="1"/>
  <c r="T44" i="1"/>
  <c r="T23" i="1"/>
  <c r="U23" i="1"/>
  <c r="U27" i="1"/>
  <c r="T27" i="1"/>
  <c r="T15" i="1"/>
  <c r="U15" i="1"/>
  <c r="U21" i="1"/>
  <c r="T21" i="1"/>
  <c r="U22" i="1"/>
  <c r="T22" i="1"/>
  <c r="U43" i="1"/>
  <c r="T43" i="1"/>
  <c r="U20" i="1"/>
  <c r="T20" i="1"/>
  <c r="T10" i="1"/>
  <c r="U10" i="1"/>
  <c r="U24" i="1"/>
  <c r="T24" i="1"/>
  <c r="T11" i="1"/>
  <c r="U11" i="1"/>
  <c r="T29" i="1"/>
  <c r="U29" i="1"/>
  <c r="U17" i="1"/>
  <c r="T17" i="1"/>
  <c r="T37" i="1"/>
  <c r="U37" i="1"/>
  <c r="T18" i="1"/>
  <c r="U18" i="1"/>
  <c r="T45" i="1"/>
  <c r="U45" i="1"/>
  <c r="U48" i="1"/>
  <c r="T48" i="1"/>
  <c r="R49" i="1" l="1"/>
  <c r="U5" i="1"/>
  <c r="T5" i="1"/>
  <c r="T49" i="1" l="1"/>
  <c r="T3" i="1" s="1"/>
  <c r="U49" i="1"/>
  <c r="U3" i="1" s="1"/>
  <c r="R3" i="1"/>
  <c r="V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<sst xmlns="http://schemas.openxmlformats.org/spreadsheetml/2006/main" count="73" uniqueCount="73">
  <si>
    <t>euro</t>
  </si>
  <si>
    <t>izglītojamie</t>
  </si>
  <si>
    <t>Izlīdzināmās vienības</t>
  </si>
  <si>
    <t>PFI grozs</t>
  </si>
  <si>
    <t>Pašvaldības nosaukums</t>
  </si>
  <si>
    <t>Iedzīvotāju skaits uz 01.01.2024.</t>
  </si>
  <si>
    <t>Iedzīvotāju vecuma grupas</t>
  </si>
  <si>
    <t>Teritorija, km2</t>
  </si>
  <si>
    <t>ieņēmumi uz 1 izlīdzināmo vienību</t>
  </si>
  <si>
    <t>Ieņēmumi dotācijas saņēmējām</t>
  </si>
  <si>
    <t>Izlīdzināmās vienības dotācijas saņēmējām</t>
  </si>
  <si>
    <t>Dotācija</t>
  </si>
  <si>
    <t>PFI
2025</t>
  </si>
  <si>
    <t>PFI 2024
 ar 7 milj.</t>
  </si>
  <si>
    <t>Salīdzinot ar 2024.</t>
  </si>
  <si>
    <t>0-6 gadi</t>
  </si>
  <si>
    <t>virs darba spējas vecuma</t>
  </si>
  <si>
    <t>%</t>
  </si>
  <si>
    <t>Republikā kopā:</t>
  </si>
  <si>
    <t>Daugavpils</t>
  </si>
  <si>
    <t>Jelgava</t>
  </si>
  <si>
    <t>Jūrmala</t>
  </si>
  <si>
    <t>Liepāja</t>
  </si>
  <si>
    <t>Rēzekne</t>
  </si>
  <si>
    <t>Rīga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</si>
  <si>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</si>
  <si>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</si>
  <si>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</si>
  <si>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</si>
  <si>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</si>
  <si>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</si>
  <si>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</si>
  <si>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</si>
  <si>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</si>
  <si>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</si>
  <si>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</si>
  <si>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</si>
  <si>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</si>
  <si>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</si>
  <si>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</si>
  <si>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</si>
  <si>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</si>
  <si>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</si>
  <si>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</si>
  <si>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</si>
  <si>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</si>
  <si>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</si>
  <si>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</si>
  <si>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</si>
  <si>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</si>
  <si>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</si>
  <si>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</si>
  <si>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</si>
  <si>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</si>
  <si>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</si>
  <si>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</si>
  <si>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</si>
  <si>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</si>
  <si>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</si>
  <si>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</si>
  <si>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</si>
  <si>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</si>
  <si>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Republikā kopā</t>
  </si>
  <si>
    <t>IIN pēc koeficientiem</t>
  </si>
  <si>
    <t>Kopējie PFI ieņēmumi 2025.</t>
  </si>
  <si>
    <t xml:space="preserve">Nodokļu prognoze NĪN 
100% apmērā
</t>
  </si>
  <si>
    <t>Ieņēmumi uz 1 izl. vien. zemāki par 585</t>
  </si>
  <si>
    <t>% pret vidējo</t>
  </si>
  <si>
    <t>% pret augstāko</t>
  </si>
  <si>
    <t>% pret zemāko</t>
  </si>
  <si>
    <t>PFI EUR/iedz. izlīdzinātie</t>
  </si>
  <si>
    <t xml:space="preserve">Arī pēc jaunās izlīdzināšanas Mārupes novada ieņēmumi ir par 63,3%, Rīgas 34,6%  lielāki nekā Rēzeknes novadā. </t>
  </si>
  <si>
    <t>Paredzēts pašvaldībām atstāt tikai 35% IIN, aizstāt vecuma grupu 7-18 gadi ar izglītojamiem, un nedaudz izmainīt kritēriju lielumu.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</si>
</sst>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%"/>
    <numFmt numFmtId="166" formatCode="0.0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Franklin Gothic Medium"/>
      <family val="2"/>
      <charset val="186"/>
    </font>
    <font>
      <sz val="10"/>
      <name val="Franklin Gothic Medium"/>
      <family val="2"/>
      <charset val="186"/>
    </font>
    <font>
      <sz val="10"/>
      <color rgb="FF7030A0"/>
      <name val="Franklin Gothic Medium"/>
      <family val="2"/>
      <charset val="186"/>
    </font>
    <font>
      <sz val="10"/>
      <color rgb="FFFF0000"/>
      <name val="Franklin Gothic Medium"/>
      <family val="2"/>
      <charset val="186"/>
    </font>
    <font>
      <b/>
      <sz val="10"/>
      <color theme="1"/>
      <name val="Franklin Gothic Medium"/>
      <family val="2"/>
      <charset val="186"/>
    </font>
    <font>
      <b/>
      <sz val="10"/>
      <name val="Franklin Gothic Medium"/>
      <family val="2"/>
      <charset val="186"/>
    </font>
    <font>
      <sz val="10"/>
      <color rgb="FF00B050"/>
      <name val="Franklin Gothic Medium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Franklin Gothic Medium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/>
    <xf numFmtId="164" fontId="3" fillId="0" borderId="1" xfId="0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vertical="center" wrapText="1"/>
    </xf>
    <xf numFmtId="0" fontId="10" fillId="0" borderId="6" xfId="2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/>
    <xf numFmtId="164" fontId="7" fillId="0" borderId="1" xfId="0" applyNumberFormat="1" applyFont="1" applyBorder="1" applyAlignment="1">
      <alignment vertical="center" wrapText="1"/>
    </xf>
    <xf numFmtId="3" fontId="7" fillId="0" borderId="1" xfId="1" applyNumberFormat="1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9" fontId="2" fillId="0" borderId="0" xfId="0" applyNumberFormat="1" applyFont="1" applyAlignment="1">
      <alignment horizontal="right" vertical="center" wrapText="1"/>
    </xf>
    <xf numFmtId="166" fontId="2" fillId="3" borderId="0" xfId="0" applyNumberFormat="1" applyFont="1" applyFill="1" applyAlignment="1">
      <alignment vertical="center" wrapText="1"/>
    </xf>
    <xf numFmtId="166" fontId="2" fillId="4" borderId="0" xfId="0" applyNumberFormat="1" applyFont="1" applyFill="1" applyAlignment="1">
      <alignment vertical="center" wrapText="1"/>
    </xf>
    <xf numFmtId="166" fontId="2" fillId="5" borderId="0" xfId="0" applyNumberFormat="1" applyFont="1" applyFill="1" applyAlignment="1">
      <alignment vertical="center" wrapText="1"/>
    </xf>
    <xf numFmtId="3" fontId="3" fillId="3" borderId="1" xfId="0" applyNumberFormat="1" applyFont="1" applyFill="1" applyBorder="1" applyAlignment="1">
      <alignment vertical="center"/>
    </xf>
    <xf numFmtId="166" fontId="2" fillId="6" borderId="0" xfId="0" applyNumberFormat="1" applyFont="1" applyFill="1" applyAlignment="1">
      <alignment vertical="center" wrapText="1"/>
    </xf>
    <xf numFmtId="3" fontId="3" fillId="5" borderId="1" xfId="0" applyNumberFormat="1" applyFont="1" applyFill="1" applyBorder="1" applyAlignment="1">
      <alignment vertical="center"/>
    </xf>
    <xf numFmtId="0" fontId="10" fillId="5" borderId="6" xfId="2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</cellXfs>
  <cellStyles count="3">
    <cellStyle name="Normal 2" xfId="2" xr:uid="{50A066FE-7618-4CD3-A2FE-EFE212E206FB}"/>
    <cellStyle name="Parasts" xfId="0" builtinId="0"/>
    <cellStyle name="Procenti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2"/>
  <sheetViews>
    <sheetView tabSelected="1" topLeftCell="A19" workbookViewId="0">
      <selection activeCell="F51" sqref="F51"/>
    </sheetView>
  </sheetViews>
  <sheetFormatPr defaultColWidth="10.33203125" defaultRowHeight="13.8" x14ac:dyDescent="0.3"/>
  <cols>
    <col min="1" max="1" width="4.44140625" style="2" bestFit="1" customWidth="1"/>
    <col min="2" max="2" width="26.88671875" style="1" customWidth="1"/>
    <col min="3" max="6" width="12.109375" style="1" customWidth="1"/>
    <col min="7" max="7" width="11.5546875" style="1" customWidth="1"/>
    <col min="8" max="8" width="12.88671875" style="1" customWidth="1"/>
    <col min="9" max="10" width="15.5546875" style="1" customWidth="1"/>
    <col min="11" max="11" width="15.6640625" style="1" customWidth="1"/>
    <col min="12" max="12" width="17.109375" style="3" customWidth="1"/>
    <col min="13" max="13" width="13.6640625" style="1" customWidth="1"/>
    <col min="14" max="14" width="12.109375" style="1" customWidth="1"/>
    <col min="15" max="15" width="16.6640625" style="1" customWidth="1"/>
    <col min="16" max="18" width="16.33203125" style="4" customWidth="1"/>
    <col min="19" max="20" width="16.6640625" style="5" customWidth="1"/>
    <col min="21" max="21" width="12" style="5" customWidth="1"/>
    <col min="22" max="25" width="12.5546875" style="1" bestFit="1" customWidth="1"/>
    <col min="26" max="16384" width="10.33203125" style="1"/>
  </cols>
  <sheetData>
    <row r="1" spans="1:25" ht="15" customHeight="1" x14ac:dyDescent="0.3">
      <c r="A1" s="61" t="s">
        <v>4</v>
      </c>
      <c r="B1" s="61"/>
      <c r="C1" s="60" t="s">
        <v>5</v>
      </c>
      <c r="D1" s="67" t="s">
        <v>6</v>
      </c>
      <c r="E1" s="67"/>
      <c r="F1" s="67"/>
      <c r="G1" s="60" t="s">
        <v>7</v>
      </c>
      <c r="H1" s="64" t="s">
        <v>2</v>
      </c>
      <c r="I1" s="56" t="s">
        <v>63</v>
      </c>
      <c r="J1" s="61" t="s">
        <v>65</v>
      </c>
      <c r="K1" s="62" t="s">
        <v>3</v>
      </c>
      <c r="L1" s="64" t="s">
        <v>64</v>
      </c>
      <c r="M1" s="65" t="s">
        <v>8</v>
      </c>
      <c r="N1" s="58" t="s">
        <v>66</v>
      </c>
      <c r="O1" s="60" t="s">
        <v>9</v>
      </c>
      <c r="P1" s="60" t="s">
        <v>10</v>
      </c>
      <c r="Q1" s="53" t="s">
        <v>11</v>
      </c>
      <c r="R1" s="51" t="s">
        <v>12</v>
      </c>
      <c r="S1" s="53" t="s">
        <v>13</v>
      </c>
      <c r="T1" s="50" t="s">
        <v>14</v>
      </c>
      <c r="U1" s="50"/>
    </row>
    <row r="2" spans="1:25" ht="41.4" x14ac:dyDescent="0.3">
      <c r="A2" s="61"/>
      <c r="B2" s="61"/>
      <c r="C2" s="60"/>
      <c r="D2" s="11" t="s">
        <v>15</v>
      </c>
      <c r="E2" s="11" t="s">
        <v>1</v>
      </c>
      <c r="F2" s="10" t="s">
        <v>16</v>
      </c>
      <c r="G2" s="60"/>
      <c r="H2" s="64"/>
      <c r="I2" s="57"/>
      <c r="J2" s="61"/>
      <c r="K2" s="63"/>
      <c r="L2" s="64"/>
      <c r="M2" s="66"/>
      <c r="N2" s="59"/>
      <c r="O2" s="60"/>
      <c r="P2" s="60"/>
      <c r="Q2" s="54"/>
      <c r="R2" s="52"/>
      <c r="S2" s="54"/>
      <c r="T2" s="12" t="s">
        <v>0</v>
      </c>
      <c r="U2" s="12" t="s">
        <v>17</v>
      </c>
      <c r="V2" s="1" t="s">
        <v>70</v>
      </c>
      <c r="W2" s="1" t="s">
        <v>67</v>
      </c>
      <c r="X2" s="1" t="s">
        <v>68</v>
      </c>
      <c r="Y2" s="1" t="s">
        <v>69</v>
      </c>
    </row>
    <row r="3" spans="1:25" s="13" customFormat="1" x14ac:dyDescent="0.3">
      <c r="A3" s="14"/>
      <c r="B3" s="15" t="s">
        <v>18</v>
      </c>
      <c r="C3" s="16">
        <f>C49</f>
        <v>2041553</v>
      </c>
      <c r="D3" s="16">
        <f t="shared" ref="D3:J3" si="0">D49</f>
        <v>130783</v>
      </c>
      <c r="E3" s="16">
        <f t="shared" si="0"/>
        <v>203930</v>
      </c>
      <c r="F3" s="16">
        <f t="shared" si="0"/>
        <v>429937</v>
      </c>
      <c r="G3" s="16">
        <f t="shared" si="0"/>
        <v>64569.926021000007</v>
      </c>
      <c r="H3" s="16">
        <f t="shared" si="0"/>
        <v>3721424.6660723393</v>
      </c>
      <c r="I3" s="16">
        <f>I49</f>
        <v>762562500</v>
      </c>
      <c r="J3" s="16">
        <f t="shared" si="0"/>
        <v>221828320</v>
      </c>
      <c r="K3" s="16">
        <f>K49</f>
        <v>1416187500.0000007</v>
      </c>
      <c r="L3" s="16">
        <f>L49</f>
        <v>2178750000.0000005</v>
      </c>
      <c r="M3" s="17">
        <f>M49</f>
        <v>585.46126698824025</v>
      </c>
      <c r="N3" s="18"/>
      <c r="O3" s="16">
        <f>O49</f>
        <v>1040376826.3390239</v>
      </c>
      <c r="P3" s="16">
        <f t="shared" ref="P3:U3" si="1">P49</f>
        <v>1966245.8061016209</v>
      </c>
      <c r="Q3" s="16">
        <f>Q49</f>
        <v>35921930.999999821</v>
      </c>
      <c r="R3" s="16">
        <f t="shared" si="1"/>
        <v>2436500251.0000005</v>
      </c>
      <c r="S3" s="19">
        <f t="shared" si="1"/>
        <v>2196446782.7443871</v>
      </c>
      <c r="T3" s="19">
        <f t="shared" si="1"/>
        <v>240053468.25561267</v>
      </c>
      <c r="U3" s="20">
        <f t="shared" si="1"/>
        <v>0.10929172977989232</v>
      </c>
      <c r="V3" s="40">
        <f t="shared" ref="V3" si="2">R3/C3</f>
        <v>1193.454321783466</v>
      </c>
      <c r="W3" s="41">
        <v>1</v>
      </c>
      <c r="X3" s="46"/>
    </row>
    <row r="4" spans="1:25" x14ac:dyDescent="0.3">
      <c r="A4" s="21"/>
      <c r="B4" s="22"/>
      <c r="C4" s="7"/>
      <c r="D4" s="7"/>
      <c r="E4" s="7"/>
      <c r="F4" s="7"/>
      <c r="G4" s="7"/>
      <c r="H4" s="7"/>
      <c r="I4" s="7"/>
      <c r="J4" s="7"/>
      <c r="L4" s="23"/>
      <c r="M4" s="7"/>
      <c r="N4" s="7"/>
      <c r="O4" s="24"/>
      <c r="P4" s="25"/>
      <c r="Q4" s="25"/>
      <c r="R4" s="25"/>
      <c r="S4" s="26"/>
      <c r="T4" s="26"/>
      <c r="U4" s="26"/>
      <c r="V4" s="40"/>
      <c r="X4" s="46"/>
    </row>
    <row r="5" spans="1:25" x14ac:dyDescent="0.3">
      <c r="A5" s="27">
        <v>1</v>
      </c>
      <c r="B5" s="45" t="s">
        <v>19</v>
      </c>
      <c r="C5" s="6">
        <v>87306</v>
      </c>
      <c r="D5" s="6">
        <v>4943</v>
      </c>
      <c r="E5" s="6">
        <v>9015</v>
      </c>
      <c r="F5" s="6">
        <v>20324</v>
      </c>
      <c r="G5" s="6">
        <v>72.358485000000002</v>
      </c>
      <c r="H5" s="6">
        <f>C5*1+D5*2.98+E5*4.11+F5*0.82+G5*1.54</f>
        <v>155864.90206689999</v>
      </c>
      <c r="I5" s="6">
        <v>19824195.56179608</v>
      </c>
      <c r="J5" s="6">
        <v>3295150</v>
      </c>
      <c r="K5" s="6">
        <f t="shared" ref="K5:K11" si="3">1416187500/H$3*H5</f>
        <v>59314360.978005394</v>
      </c>
      <c r="L5" s="23">
        <f t="shared" ref="L5:L11" si="4">K5+I5</f>
        <v>79138556.539801478</v>
      </c>
      <c r="M5" s="23">
        <f t="shared" ref="M5:M11" si="5">L5/H5</f>
        <v>507.73814688462579</v>
      </c>
      <c r="N5" s="6">
        <f>IF(M$3&gt;M5,M5,0)</f>
        <v>507.73814688462579</v>
      </c>
      <c r="O5" s="29">
        <f t="shared" ref="O5:O11" si="6">IF(M$3&gt;M5,L5,0)</f>
        <v>79138556.539801478</v>
      </c>
      <c r="P5" s="30">
        <f t="shared" ref="P5:P11" si="7">IF(M$3&gt;M5,H5,0)</f>
        <v>155864.90206689999</v>
      </c>
      <c r="Q5" s="30">
        <f>35921931/P$3*(M$3-N5)/(M$3-(O$3/P$3))*P5</f>
        <v>3928090.1535272915</v>
      </c>
      <c r="R5" s="30">
        <f>Q5+L5+J5</f>
        <v>86361796.693328768</v>
      </c>
      <c r="S5" s="31">
        <v>79168961.487704501</v>
      </c>
      <c r="T5" s="31">
        <f t="shared" ref="T5:T11" si="8">R5-S5</f>
        <v>7192835.2056242675</v>
      </c>
      <c r="U5" s="32">
        <f t="shared" ref="U5:U11" si="9">R5/S5-1</f>
        <v>9.0854232144264913E-2</v>
      </c>
      <c r="V5" s="40">
        <f>R5/C5</f>
        <v>989.18512694807646</v>
      </c>
      <c r="W5" s="42" cm="1">
        <f t="array" ref="W5:W48">V5:V48/V3*100</f>
        <v>82.88420502511272</v>
      </c>
      <c r="X5" s="42" cm="1">
        <f t="array" ref="X5:X48">_xlfn.ANCHORARRAY(W5)/W32*100</f>
        <v>62.973359752300439</v>
      </c>
      <c r="Y5" s="40" cm="1">
        <f t="array" ref="Y5:Y48">V5:V48/V36*100</f>
        <v>102.83995406759597</v>
      </c>
    </row>
    <row r="6" spans="1:25" x14ac:dyDescent="0.3">
      <c r="A6" s="27">
        <v>2</v>
      </c>
      <c r="B6" s="22" t="s">
        <v>20</v>
      </c>
      <c r="C6" s="6">
        <v>59470</v>
      </c>
      <c r="D6" s="6">
        <v>4332</v>
      </c>
      <c r="E6" s="6">
        <v>7788</v>
      </c>
      <c r="F6" s="6">
        <v>11906</v>
      </c>
      <c r="G6" s="6">
        <v>60.507382999999997</v>
      </c>
      <c r="H6" s="6">
        <f>C6*1+D6*2.98+E6*4.11+F6*0.82+G6*1.54</f>
        <v>114244.14136982</v>
      </c>
      <c r="I6" s="6">
        <v>21066921.745786514</v>
      </c>
      <c r="J6" s="6">
        <v>3893666.25</v>
      </c>
      <c r="K6" s="6">
        <f t="shared" si="3"/>
        <v>43475587.839032978</v>
      </c>
      <c r="L6" s="23">
        <f t="shared" si="4"/>
        <v>64542509.584819496</v>
      </c>
      <c r="M6" s="23">
        <f t="shared" si="5"/>
        <v>564.95246767962283</v>
      </c>
      <c r="N6" s="6">
        <f t="shared" ref="N6:N48" si="10">IF(M$3&gt;M6,M6,0)</f>
        <v>564.95246767962283</v>
      </c>
      <c r="O6" s="29">
        <f t="shared" si="6"/>
        <v>64542509.584819496</v>
      </c>
      <c r="P6" s="30">
        <f t="shared" si="7"/>
        <v>114244.14136982</v>
      </c>
      <c r="Q6" s="30">
        <f>35921931/P$3*(M$3-N6)/(M$3-(O$3/P$3))*P6</f>
        <v>759726.12763506791</v>
      </c>
      <c r="R6" s="30">
        <f t="shared" ref="R6:R48" si="11">Q6+L6+J6</f>
        <v>69195901.962454557</v>
      </c>
      <c r="S6" s="31">
        <v>62183992.444293886</v>
      </c>
      <c r="T6" s="31">
        <f t="shared" si="8"/>
        <v>7011909.518160671</v>
      </c>
      <c r="U6" s="32">
        <f t="shared" si="9"/>
        <v>0.11276068394035854</v>
      </c>
      <c r="V6" s="40">
        <f t="shared" ref="V6:V48" si="12">R6/C6</f>
        <v>1163.5429958374737</v>
      </c>
      <c r="W6" s="40">
        <v>97.493718410496541</v>
      </c>
      <c r="X6" s="40">
        <v>74.073305054847211</v>
      </c>
      <c r="Y6" s="40">
        <v>120.9669504603053</v>
      </c>
    </row>
    <row r="7" spans="1:25" x14ac:dyDescent="0.3">
      <c r="A7" s="27">
        <v>3</v>
      </c>
      <c r="B7" s="47" t="s">
        <v>21</v>
      </c>
      <c r="C7" s="6">
        <v>59815</v>
      </c>
      <c r="D7" s="6">
        <v>3451</v>
      </c>
      <c r="E7" s="6">
        <v>4391</v>
      </c>
      <c r="F7" s="6">
        <v>13345</v>
      </c>
      <c r="G7" s="6">
        <v>101.15472</v>
      </c>
      <c r="H7" s="6">
        <f>C7*1+D7*2.98+E7*4.11+F7*0.82+G7*1.54</f>
        <v>99244.668268799986</v>
      </c>
      <c r="I7" s="6">
        <v>25637274.099782515</v>
      </c>
      <c r="J7" s="6">
        <v>12337367.5</v>
      </c>
      <c r="K7" s="6">
        <f t="shared" si="3"/>
        <v>37767540.997211494</v>
      </c>
      <c r="L7" s="23">
        <f t="shared" si="4"/>
        <v>63404815.096994013</v>
      </c>
      <c r="M7" s="23">
        <f t="shared" si="5"/>
        <v>638.87376725634022</v>
      </c>
      <c r="N7" s="6">
        <f t="shared" si="10"/>
        <v>0</v>
      </c>
      <c r="O7" s="29">
        <f t="shared" si="6"/>
        <v>0</v>
      </c>
      <c r="P7" s="30">
        <f t="shared" si="7"/>
        <v>0</v>
      </c>
      <c r="Q7" s="30">
        <f t="shared" ref="Q7:Q48" si="13">35921931/P$3*(M$3-N7)/(M$3-(O$3/P$3))*P7</f>
        <v>0</v>
      </c>
      <c r="R7" s="30">
        <f t="shared" si="11"/>
        <v>75742182.596994013</v>
      </c>
      <c r="S7" s="31">
        <v>67345085.740911528</v>
      </c>
      <c r="T7" s="31">
        <f t="shared" si="8"/>
        <v>8397096.8560824841</v>
      </c>
      <c r="U7" s="32">
        <f t="shared" si="9"/>
        <v>0.12468759618760616</v>
      </c>
      <c r="V7" s="40">
        <f t="shared" si="12"/>
        <v>1266.2740549526709</v>
      </c>
      <c r="W7" s="44">
        <v>106.10159365465994</v>
      </c>
      <c r="X7" s="44">
        <v>80.613354806055952</v>
      </c>
      <c r="Y7" s="43">
        <v>131.64731464382072</v>
      </c>
    </row>
    <row r="8" spans="1:25" x14ac:dyDescent="0.3">
      <c r="A8" s="27">
        <v>4</v>
      </c>
      <c r="B8" s="28" t="s">
        <v>22</v>
      </c>
      <c r="C8" s="6">
        <v>74113</v>
      </c>
      <c r="D8" s="6">
        <v>5078</v>
      </c>
      <c r="E8" s="6">
        <v>7876</v>
      </c>
      <c r="F8" s="6">
        <v>15702</v>
      </c>
      <c r="G8" s="6">
        <v>68.018142999999995</v>
      </c>
      <c r="H8" s="6">
        <f t="shared" ref="H8:H48" si="14">C8*1+D8*2.98+E8*4.11+F8*0.82+G8*1.54</f>
        <v>134596.18794022</v>
      </c>
      <c r="I8" s="6">
        <v>20658500.241294008</v>
      </c>
      <c r="J8" s="6">
        <v>4667625</v>
      </c>
      <c r="K8" s="6">
        <f t="shared" si="3"/>
        <v>51220555.570124507</v>
      </c>
      <c r="L8" s="23">
        <f t="shared" si="4"/>
        <v>71879055.811418518</v>
      </c>
      <c r="M8" s="23">
        <f t="shared" si="5"/>
        <v>534.03485575195577</v>
      </c>
      <c r="N8" s="6">
        <f t="shared" si="10"/>
        <v>534.03485575195577</v>
      </c>
      <c r="O8" s="29">
        <f t="shared" si="6"/>
        <v>71879055.811418518</v>
      </c>
      <c r="P8" s="30">
        <f t="shared" si="7"/>
        <v>134596.18794022</v>
      </c>
      <c r="Q8" s="30">
        <f t="shared" si="13"/>
        <v>2244408.3070676578</v>
      </c>
      <c r="R8" s="30">
        <f t="shared" si="11"/>
        <v>78791089.118486181</v>
      </c>
      <c r="S8" s="31">
        <v>71614328.38715066</v>
      </c>
      <c r="T8" s="31">
        <f t="shared" si="8"/>
        <v>7176760.7313355207</v>
      </c>
      <c r="U8" s="32">
        <f t="shared" si="9"/>
        <v>0.10021403388072825</v>
      </c>
      <c r="V8" s="40">
        <f t="shared" si="12"/>
        <v>1063.1210329967237</v>
      </c>
      <c r="W8" s="40">
        <v>89.079323237777913</v>
      </c>
      <c r="X8" s="40">
        <v>67.680256654985214</v>
      </c>
      <c r="Y8" s="40">
        <v>110.52664988908305</v>
      </c>
    </row>
    <row r="9" spans="1:25" x14ac:dyDescent="0.3">
      <c r="A9" s="27">
        <v>5</v>
      </c>
      <c r="B9" s="28" t="s">
        <v>23</v>
      </c>
      <c r="C9" s="6">
        <v>29102</v>
      </c>
      <c r="D9" s="6">
        <v>1757</v>
      </c>
      <c r="E9" s="6">
        <v>3845</v>
      </c>
      <c r="F9" s="6">
        <v>6618</v>
      </c>
      <c r="G9" s="6">
        <v>17.508914999999998</v>
      </c>
      <c r="H9" s="6">
        <f t="shared" si="14"/>
        <v>55594.533729100003</v>
      </c>
      <c r="I9" s="6">
        <v>7079617.8266453072</v>
      </c>
      <c r="J9" s="6">
        <v>982741.25</v>
      </c>
      <c r="K9" s="6">
        <f t="shared" si="3"/>
        <v>21156490.000528567</v>
      </c>
      <c r="L9" s="23">
        <f t="shared" si="4"/>
        <v>28236107.827173874</v>
      </c>
      <c r="M9" s="23">
        <f t="shared" si="5"/>
        <v>507.89359912185341</v>
      </c>
      <c r="N9" s="6">
        <f t="shared" si="10"/>
        <v>507.89359912185341</v>
      </c>
      <c r="O9" s="29">
        <f t="shared" si="6"/>
        <v>28236107.827173874</v>
      </c>
      <c r="P9" s="30">
        <f t="shared" si="7"/>
        <v>55594.533729100003</v>
      </c>
      <c r="Q9" s="30">
        <f t="shared" si="13"/>
        <v>1398285.0539799673</v>
      </c>
      <c r="R9" s="30">
        <f t="shared" si="11"/>
        <v>30617134.131153841</v>
      </c>
      <c r="S9" s="31">
        <v>26961633.680062566</v>
      </c>
      <c r="T9" s="31">
        <f t="shared" si="8"/>
        <v>3655500.4510912746</v>
      </c>
      <c r="U9" s="32">
        <f t="shared" si="9"/>
        <v>0.13558156358286344</v>
      </c>
      <c r="V9" s="40">
        <f t="shared" si="12"/>
        <v>1052.0628867828273</v>
      </c>
      <c r="W9" s="40">
        <v>88.152756882278737</v>
      </c>
      <c r="X9" s="40">
        <v>66.976274558257032</v>
      </c>
      <c r="Y9" s="40">
        <v>109.37699729349812</v>
      </c>
    </row>
    <row r="10" spans="1:25" x14ac:dyDescent="0.3">
      <c r="A10" s="27">
        <v>6</v>
      </c>
      <c r="B10" s="47" t="s">
        <v>24</v>
      </c>
      <c r="C10" s="6">
        <v>674511</v>
      </c>
      <c r="D10" s="6">
        <v>41139</v>
      </c>
      <c r="E10" s="6">
        <v>66159</v>
      </c>
      <c r="F10" s="6">
        <v>144045</v>
      </c>
      <c r="G10" s="6">
        <v>303.76070499999997</v>
      </c>
      <c r="H10" s="6">
        <f t="shared" si="14"/>
        <v>1187603.4014856999</v>
      </c>
      <c r="I10" s="6">
        <v>316114123.24184513</v>
      </c>
      <c r="J10" s="6">
        <v>104994852.5</v>
      </c>
      <c r="K10" s="6">
        <f t="shared" si="3"/>
        <v>451942264.87368488</v>
      </c>
      <c r="L10" s="23">
        <f t="shared" si="4"/>
        <v>768056388.11553001</v>
      </c>
      <c r="M10" s="23">
        <f t="shared" si="5"/>
        <v>646.72801303422193</v>
      </c>
      <c r="N10" s="6">
        <f t="shared" si="10"/>
        <v>0</v>
      </c>
      <c r="O10" s="29">
        <f t="shared" si="6"/>
        <v>0</v>
      </c>
      <c r="P10" s="30">
        <f t="shared" si="7"/>
        <v>0</v>
      </c>
      <c r="Q10" s="30">
        <f t="shared" si="13"/>
        <v>0</v>
      </c>
      <c r="R10" s="30">
        <f t="shared" si="11"/>
        <v>873051240.61553001</v>
      </c>
      <c r="S10" s="31">
        <v>777573546.51981831</v>
      </c>
      <c r="T10" s="31">
        <f t="shared" si="8"/>
        <v>95477694.095711708</v>
      </c>
      <c r="U10" s="32">
        <f t="shared" si="9"/>
        <v>0.12278927764844982</v>
      </c>
      <c r="V10" s="40">
        <f t="shared" si="12"/>
        <v>1294.3469277973672</v>
      </c>
      <c r="W10" s="44">
        <v>108.45383054653739</v>
      </c>
      <c r="X10" s="44">
        <v>82.40052595609535</v>
      </c>
      <c r="Y10" s="40">
        <v>134.5658916373925</v>
      </c>
    </row>
    <row r="11" spans="1:25" x14ac:dyDescent="0.3">
      <c r="A11" s="27">
        <v>7</v>
      </c>
      <c r="B11" s="28" t="s">
        <v>25</v>
      </c>
      <c r="C11" s="6">
        <v>36198</v>
      </c>
      <c r="D11" s="6">
        <v>2043</v>
      </c>
      <c r="E11" s="6">
        <v>3956</v>
      </c>
      <c r="F11" s="6">
        <v>8539</v>
      </c>
      <c r="G11" s="6">
        <v>57.946624</v>
      </c>
      <c r="H11" s="6">
        <f t="shared" si="14"/>
        <v>65636.517800960006</v>
      </c>
      <c r="I11" s="6">
        <v>11346374.642140534</v>
      </c>
      <c r="J11" s="6">
        <v>4037050</v>
      </c>
      <c r="K11" s="6">
        <f t="shared" si="3"/>
        <v>24977965.267090041</v>
      </c>
      <c r="L11" s="23">
        <f t="shared" si="4"/>
        <v>36324339.909230575</v>
      </c>
      <c r="M11" s="23">
        <f t="shared" si="5"/>
        <v>553.4166212074598</v>
      </c>
      <c r="N11" s="6">
        <f t="shared" si="10"/>
        <v>553.4166212074598</v>
      </c>
      <c r="O11" s="29">
        <f t="shared" si="6"/>
        <v>36324339.909230575</v>
      </c>
      <c r="P11" s="30">
        <f t="shared" si="7"/>
        <v>65636.517800960006</v>
      </c>
      <c r="Q11" s="30">
        <f t="shared" si="13"/>
        <v>681999.2498202055</v>
      </c>
      <c r="R11" s="30">
        <f t="shared" si="11"/>
        <v>41043389.159050778</v>
      </c>
      <c r="S11" s="31">
        <v>36561830.082262002</v>
      </c>
      <c r="T11" s="31">
        <f t="shared" si="8"/>
        <v>4481559.0767887756</v>
      </c>
      <c r="U11" s="32">
        <f t="shared" si="9"/>
        <v>0.12257480182763092</v>
      </c>
      <c r="V11" s="40">
        <f t="shared" si="12"/>
        <v>1133.8579247210005</v>
      </c>
      <c r="W11" s="40">
        <v>95.006394800815983</v>
      </c>
      <c r="X11" s="40">
        <v>72.183498372797899</v>
      </c>
      <c r="Y11" s="40">
        <v>117.88076237786798</v>
      </c>
    </row>
    <row r="12" spans="1:25" x14ac:dyDescent="0.3">
      <c r="A12" s="27"/>
      <c r="B12" s="28"/>
      <c r="C12" s="6"/>
      <c r="D12" s="6"/>
      <c r="E12" s="6"/>
      <c r="F12" s="6"/>
      <c r="G12" s="6"/>
      <c r="H12" s="6"/>
      <c r="I12" s="6"/>
      <c r="J12" s="6"/>
      <c r="K12" s="6"/>
      <c r="L12" s="23"/>
      <c r="M12" s="23"/>
      <c r="N12" s="6">
        <f t="shared" si="10"/>
        <v>0</v>
      </c>
      <c r="O12" s="29"/>
      <c r="P12" s="30"/>
      <c r="Q12" s="30"/>
      <c r="R12" s="30"/>
      <c r="S12" s="31"/>
      <c r="T12" s="31"/>
      <c r="U12" s="32"/>
      <c r="V12" s="40"/>
      <c r="W12" s="40">
        <v>0</v>
      </c>
      <c r="X12" s="40">
        <v>0</v>
      </c>
      <c r="Y12" s="40">
        <v>0</v>
      </c>
    </row>
    <row r="13" spans="1:25" x14ac:dyDescent="0.3">
      <c r="A13" s="27">
        <v>8</v>
      </c>
      <c r="B13" s="28" t="s">
        <v>26</v>
      </c>
      <c r="C13" s="6">
        <v>30007</v>
      </c>
      <c r="D13" s="6">
        <v>1765</v>
      </c>
      <c r="E13" s="6">
        <v>2801</v>
      </c>
      <c r="F13" s="6">
        <v>6964</v>
      </c>
      <c r="G13" s="6">
        <v>2272.836577</v>
      </c>
      <c r="H13" s="6">
        <f t="shared" si="14"/>
        <v>55989.458328579996</v>
      </c>
      <c r="I13" s="6">
        <v>8736711.4308784921</v>
      </c>
      <c r="J13" s="6">
        <v>1919465</v>
      </c>
      <c r="K13" s="6">
        <f t="shared" ref="K13:K48" si="15">1416187500/H$3*H13</f>
        <v>21306778.487173215</v>
      </c>
      <c r="L13" s="23">
        <f t="shared" ref="L13:L48" si="16">K13+I13</f>
        <v>30043489.918051705</v>
      </c>
      <c r="M13" s="23">
        <f t="shared" ref="M13:M49" si="17">L13/H13</f>
        <v>536.59190167081704</v>
      </c>
      <c r="N13" s="6">
        <f t="shared" si="10"/>
        <v>536.59190167081704</v>
      </c>
      <c r="O13" s="29">
        <f t="shared" ref="O13:O48" si="18">IF(M$3&gt;M13,L13,0)</f>
        <v>30043489.918051705</v>
      </c>
      <c r="P13" s="30">
        <f t="shared" ref="P13:P48" si="19">IF(M$3&gt;M13,H13,0)</f>
        <v>55989.458328579996</v>
      </c>
      <c r="Q13" s="30">
        <f t="shared" si="13"/>
        <v>887208.82662502106</v>
      </c>
      <c r="R13" s="30">
        <f t="shared" si="11"/>
        <v>32850163.744676724</v>
      </c>
      <c r="S13" s="31">
        <v>30081765.745329998</v>
      </c>
      <c r="T13" s="31">
        <f t="shared" ref="T13:T48" si="20">R13-S13</f>
        <v>2768397.9993467256</v>
      </c>
      <c r="U13" s="32">
        <f t="shared" ref="U13:U49" si="21">R13/S13-1</f>
        <v>9.2029105697577052E-2</v>
      </c>
      <c r="V13" s="40">
        <f t="shared" si="12"/>
        <v>1094.7500164853775</v>
      </c>
      <c r="W13" s="40">
        <v>91.729528018249795</v>
      </c>
      <c r="X13" s="40">
        <v>69.693816403882565</v>
      </c>
      <c r="Y13" s="40">
        <v>113.81493548958892</v>
      </c>
    </row>
    <row r="14" spans="1:25" x14ac:dyDescent="0.3">
      <c r="A14" s="27">
        <v>9</v>
      </c>
      <c r="B14" s="22" t="s">
        <v>27</v>
      </c>
      <c r="C14" s="6">
        <v>14684</v>
      </c>
      <c r="D14" s="6">
        <v>758</v>
      </c>
      <c r="E14" s="6">
        <v>1266</v>
      </c>
      <c r="F14" s="6">
        <v>3300</v>
      </c>
      <c r="G14" s="6">
        <v>1697.720266</v>
      </c>
      <c r="H14" s="6">
        <f t="shared" si="14"/>
        <v>27466.589209639998</v>
      </c>
      <c r="I14" s="6">
        <v>3480735.9042521971</v>
      </c>
      <c r="J14" s="6">
        <v>916642.5</v>
      </c>
      <c r="K14" s="6">
        <f t="shared" si="15"/>
        <v>10452405.677038882</v>
      </c>
      <c r="L14" s="23">
        <f t="shared" si="16"/>
        <v>13933141.58129108</v>
      </c>
      <c r="M14" s="23">
        <f t="shared" si="17"/>
        <v>507.27600267167281</v>
      </c>
      <c r="N14" s="6">
        <f t="shared" si="10"/>
        <v>507.27600267167281</v>
      </c>
      <c r="O14" s="29">
        <f t="shared" si="18"/>
        <v>13933141.58129108</v>
      </c>
      <c r="P14" s="30">
        <f t="shared" si="19"/>
        <v>27466.589209639998</v>
      </c>
      <c r="Q14" s="30">
        <f t="shared" si="13"/>
        <v>696325.86950639728</v>
      </c>
      <c r="R14" s="30">
        <f t="shared" si="11"/>
        <v>15546109.950797476</v>
      </c>
      <c r="S14" s="31">
        <v>14289447.77316984</v>
      </c>
      <c r="T14" s="31">
        <f t="shared" si="20"/>
        <v>1256662.1776276361</v>
      </c>
      <c r="U14" s="32">
        <f t="shared" si="21"/>
        <v>8.7943368951399981E-2</v>
      </c>
      <c r="V14" s="40">
        <f t="shared" si="12"/>
        <v>1058.7108383817404</v>
      </c>
      <c r="W14" s="40">
        <v>88.709791322355045</v>
      </c>
      <c r="X14" s="40">
        <v>67.399495486523392</v>
      </c>
      <c r="Y14" s="40">
        <v>110.06814702720385</v>
      </c>
    </row>
    <row r="15" spans="1:25" x14ac:dyDescent="0.3">
      <c r="A15" s="21">
        <v>10</v>
      </c>
      <c r="B15" s="45" t="s">
        <v>28</v>
      </c>
      <c r="C15" s="6">
        <v>26391</v>
      </c>
      <c r="D15" s="6">
        <v>1026</v>
      </c>
      <c r="E15" s="6">
        <v>1889</v>
      </c>
      <c r="F15" s="6">
        <v>6367</v>
      </c>
      <c r="G15" s="6">
        <v>2523.0850270000001</v>
      </c>
      <c r="H15" s="6">
        <f t="shared" si="14"/>
        <v>46318.760941580003</v>
      </c>
      <c r="I15" s="6">
        <v>4919224.2404153096</v>
      </c>
      <c r="J15" s="6">
        <v>1625996.25</v>
      </c>
      <c r="K15" s="6">
        <f t="shared" si="15"/>
        <v>17626596.303018842</v>
      </c>
      <c r="L15" s="23">
        <f t="shared" si="16"/>
        <v>22545820.543434151</v>
      </c>
      <c r="M15" s="23">
        <f t="shared" si="17"/>
        <v>486.75353323613922</v>
      </c>
      <c r="N15" s="6">
        <f t="shared" si="10"/>
        <v>486.75353323613922</v>
      </c>
      <c r="O15" s="29">
        <f t="shared" si="18"/>
        <v>22545820.543434151</v>
      </c>
      <c r="P15" s="30">
        <f t="shared" si="19"/>
        <v>46318.760941580003</v>
      </c>
      <c r="Q15" s="30">
        <f t="shared" si="13"/>
        <v>1482487.3743628333</v>
      </c>
      <c r="R15" s="30">
        <f t="shared" si="11"/>
        <v>25654304.167796984</v>
      </c>
      <c r="S15" s="31">
        <v>23559222.669381615</v>
      </c>
      <c r="T15" s="31">
        <f t="shared" si="20"/>
        <v>2095081.4984153695</v>
      </c>
      <c r="U15" s="32">
        <f t="shared" si="21"/>
        <v>8.8928294783605422E-2</v>
      </c>
      <c r="V15" s="40">
        <f t="shared" si="12"/>
        <v>972.08533847891272</v>
      </c>
      <c r="W15" s="42">
        <v>81.451407124342595</v>
      </c>
      <c r="X15" s="42">
        <v>61.884755504600889</v>
      </c>
      <c r="Y15" s="40">
        <v>101.06218627385645</v>
      </c>
    </row>
    <row r="16" spans="1:25" x14ac:dyDescent="0.3">
      <c r="A16" s="27">
        <v>11</v>
      </c>
      <c r="B16" s="48" t="s">
        <v>29</v>
      </c>
      <c r="C16" s="6">
        <v>24466</v>
      </c>
      <c r="D16" s="6">
        <v>2123</v>
      </c>
      <c r="E16" s="6">
        <v>2594</v>
      </c>
      <c r="F16" s="6">
        <v>3838</v>
      </c>
      <c r="G16" s="6">
        <v>243.13002499999999</v>
      </c>
      <c r="H16" s="6">
        <f t="shared" si="14"/>
        <v>44975.460238500011</v>
      </c>
      <c r="I16" s="6">
        <v>13752919.004634041</v>
      </c>
      <c r="J16" s="6">
        <v>3229815</v>
      </c>
      <c r="K16" s="6">
        <f t="shared" si="15"/>
        <v>17115403.457497429</v>
      </c>
      <c r="L16" s="23">
        <f t="shared" si="16"/>
        <v>30868322.46213147</v>
      </c>
      <c r="M16" s="23">
        <f t="shared" si="17"/>
        <v>686.33700018721515</v>
      </c>
      <c r="N16" s="6">
        <f t="shared" si="10"/>
        <v>0</v>
      </c>
      <c r="O16" s="29">
        <f t="shared" si="18"/>
        <v>0</v>
      </c>
      <c r="P16" s="30">
        <f t="shared" si="19"/>
        <v>0</v>
      </c>
      <c r="Q16" s="30">
        <f t="shared" si="13"/>
        <v>0</v>
      </c>
      <c r="R16" s="30">
        <f t="shared" si="11"/>
        <v>34098137.46213147</v>
      </c>
      <c r="S16" s="31">
        <v>30999520.890011989</v>
      </c>
      <c r="T16" s="31">
        <f t="shared" si="20"/>
        <v>3098616.5721194819</v>
      </c>
      <c r="U16" s="32">
        <f t="shared" si="21"/>
        <v>9.9956918144430196E-2</v>
      </c>
      <c r="V16" s="40">
        <f t="shared" si="12"/>
        <v>1393.6948198369766</v>
      </c>
      <c r="W16" s="44">
        <v>116.77822891070323</v>
      </c>
      <c r="X16" s="44">
        <v>88.725197016754592</v>
      </c>
      <c r="Y16" s="40">
        <v>144.89452717358188</v>
      </c>
    </row>
    <row r="17" spans="1:25" x14ac:dyDescent="0.3">
      <c r="A17" s="27">
        <v>12</v>
      </c>
      <c r="B17" s="33" t="s">
        <v>30</v>
      </c>
      <c r="C17" s="6">
        <v>19008</v>
      </c>
      <c r="D17" s="6">
        <v>1015</v>
      </c>
      <c r="E17" s="6">
        <v>1850</v>
      </c>
      <c r="F17" s="6">
        <v>4352</v>
      </c>
      <c r="G17" s="6">
        <v>2386.8544879999999</v>
      </c>
      <c r="H17" s="6">
        <f t="shared" si="14"/>
        <v>36880.595911520002</v>
      </c>
      <c r="I17" s="6">
        <v>4078093.1936980421</v>
      </c>
      <c r="J17" s="6">
        <v>1079328.75</v>
      </c>
      <c r="K17" s="6">
        <f t="shared" si="15"/>
        <v>14034904.266265873</v>
      </c>
      <c r="L17" s="23">
        <f t="shared" si="16"/>
        <v>18112997.459963914</v>
      </c>
      <c r="M17" s="23">
        <f t="shared" si="17"/>
        <v>491.12540110302689</v>
      </c>
      <c r="N17" s="6">
        <f t="shared" si="10"/>
        <v>491.12540110302689</v>
      </c>
      <c r="O17" s="29">
        <f t="shared" si="18"/>
        <v>18112997.459963914</v>
      </c>
      <c r="P17" s="30">
        <f t="shared" si="19"/>
        <v>36880.595911520002</v>
      </c>
      <c r="Q17" s="30">
        <f t="shared" si="13"/>
        <v>1128126.1309868919</v>
      </c>
      <c r="R17" s="30">
        <f t="shared" si="11"/>
        <v>20320452.340950806</v>
      </c>
      <c r="S17" s="31">
        <v>18488231.055898171</v>
      </c>
      <c r="T17" s="31">
        <f t="shared" si="20"/>
        <v>1832221.2850526348</v>
      </c>
      <c r="U17" s="32">
        <f t="shared" si="21"/>
        <v>9.9102033045401328E-2</v>
      </c>
      <c r="V17" s="40">
        <f t="shared" si="12"/>
        <v>1069.0473664220751</v>
      </c>
      <c r="W17" s="40">
        <v>89.575893011516314</v>
      </c>
      <c r="X17" s="40">
        <v>68.057538031989111</v>
      </c>
      <c r="Y17" s="40">
        <v>111.1427770837294</v>
      </c>
    </row>
    <row r="18" spans="1:25" x14ac:dyDescent="0.3">
      <c r="A18" s="21">
        <v>13</v>
      </c>
      <c r="B18" s="28" t="s">
        <v>31</v>
      </c>
      <c r="C18" s="6">
        <v>43232</v>
      </c>
      <c r="D18" s="6">
        <v>2828</v>
      </c>
      <c r="E18" s="6">
        <v>4440</v>
      </c>
      <c r="F18" s="6">
        <v>8913</v>
      </c>
      <c r="G18" s="6">
        <v>2173.2134590000001</v>
      </c>
      <c r="H18" s="6">
        <f t="shared" si="14"/>
        <v>80563.248726859994</v>
      </c>
      <c r="I18" s="6">
        <v>13011042.014893752</v>
      </c>
      <c r="J18" s="6">
        <v>4425868.75</v>
      </c>
      <c r="K18" s="6">
        <f t="shared" si="15"/>
        <v>30658330.087005511</v>
      </c>
      <c r="L18" s="23">
        <f t="shared" si="16"/>
        <v>43669372.101899266</v>
      </c>
      <c r="M18" s="23">
        <f t="shared" si="17"/>
        <v>542.05078360177629</v>
      </c>
      <c r="N18" s="6">
        <f t="shared" si="10"/>
        <v>542.05078360177629</v>
      </c>
      <c r="O18" s="29">
        <f t="shared" si="18"/>
        <v>43669372.101899266</v>
      </c>
      <c r="P18" s="30">
        <f t="shared" si="19"/>
        <v>80563.248726859994</v>
      </c>
      <c r="Q18" s="30">
        <f t="shared" si="13"/>
        <v>1134003.7270696908</v>
      </c>
      <c r="R18" s="30">
        <f t="shared" si="11"/>
        <v>49229244.578968957</v>
      </c>
      <c r="S18" s="31">
        <v>44080259.351723403</v>
      </c>
      <c r="T18" s="31">
        <f t="shared" si="20"/>
        <v>5148985.2272455543</v>
      </c>
      <c r="U18" s="32">
        <f t="shared" si="21"/>
        <v>0.11680932242619035</v>
      </c>
      <c r="V18" s="40">
        <f t="shared" si="12"/>
        <v>1138.7223486993189</v>
      </c>
      <c r="W18" s="40">
        <v>95.413986770573928</v>
      </c>
      <c r="X18" s="40">
        <v>72.493176624956291</v>
      </c>
      <c r="Y18" s="40">
        <v>118.38648888432992</v>
      </c>
    </row>
    <row r="19" spans="1:25" x14ac:dyDescent="0.3">
      <c r="A19" s="27">
        <v>14</v>
      </c>
      <c r="B19" s="28" t="s">
        <v>32</v>
      </c>
      <c r="C19" s="6">
        <v>44308</v>
      </c>
      <c r="D19" s="6">
        <v>2956</v>
      </c>
      <c r="E19" s="6">
        <v>4587</v>
      </c>
      <c r="F19" s="6">
        <v>9440</v>
      </c>
      <c r="G19" s="6">
        <v>2666.504183</v>
      </c>
      <c r="H19" s="6">
        <f t="shared" si="14"/>
        <v>83816.666441819994</v>
      </c>
      <c r="I19" s="6">
        <v>13549782.008889643</v>
      </c>
      <c r="J19" s="6">
        <v>2911348.75</v>
      </c>
      <c r="K19" s="6">
        <f t="shared" si="15"/>
        <v>31896417.624343112</v>
      </c>
      <c r="L19" s="23">
        <f t="shared" si="16"/>
        <v>45446199.633232757</v>
      </c>
      <c r="M19" s="23">
        <f t="shared" si="17"/>
        <v>542.20958148912439</v>
      </c>
      <c r="N19" s="6">
        <f t="shared" si="10"/>
        <v>542.20958148912439</v>
      </c>
      <c r="O19" s="29">
        <f t="shared" si="18"/>
        <v>45446199.633232757</v>
      </c>
      <c r="P19" s="30">
        <f t="shared" si="19"/>
        <v>83816.666441819994</v>
      </c>
      <c r="Q19" s="30">
        <f t="shared" si="13"/>
        <v>1175482.8835601432</v>
      </c>
      <c r="R19" s="30">
        <f t="shared" si="11"/>
        <v>49533031.266792901</v>
      </c>
      <c r="S19" s="31">
        <v>45080800.232504934</v>
      </c>
      <c r="T19" s="31">
        <f t="shared" si="20"/>
        <v>4452231.0342879668</v>
      </c>
      <c r="U19" s="32">
        <f t="shared" si="21"/>
        <v>9.87611358122642E-2</v>
      </c>
      <c r="V19" s="40">
        <f t="shared" si="12"/>
        <v>1117.9252339711315</v>
      </c>
      <c r="W19" s="40">
        <v>93.671388470112049</v>
      </c>
      <c r="X19" s="40">
        <v>71.169193730441165</v>
      </c>
      <c r="Y19" s="40">
        <v>116.22433109897781</v>
      </c>
    </row>
    <row r="20" spans="1:25" x14ac:dyDescent="0.3">
      <c r="A20" s="27">
        <v>15</v>
      </c>
      <c r="B20" s="28" t="s">
        <v>33</v>
      </c>
      <c r="C20" s="6">
        <v>34382</v>
      </c>
      <c r="D20" s="6">
        <v>2128</v>
      </c>
      <c r="E20" s="6">
        <v>3455</v>
      </c>
      <c r="F20" s="6">
        <v>7890</v>
      </c>
      <c r="G20" s="6">
        <v>3590.4740240000001</v>
      </c>
      <c r="H20" s="6">
        <f t="shared" si="14"/>
        <v>66922.619996960013</v>
      </c>
      <c r="I20" s="6">
        <v>9494201.7168790419</v>
      </c>
      <c r="J20" s="6">
        <v>3168035</v>
      </c>
      <c r="K20" s="6">
        <f t="shared" si="15"/>
        <v>25467391.230835281</v>
      </c>
      <c r="L20" s="23">
        <f t="shared" si="16"/>
        <v>34961592.947714321</v>
      </c>
      <c r="M20" s="23">
        <f t="shared" si="17"/>
        <v>522.41817414354762</v>
      </c>
      <c r="N20" s="6">
        <f t="shared" si="10"/>
        <v>522.41817414354762</v>
      </c>
      <c r="O20" s="29">
        <f t="shared" si="18"/>
        <v>34961592.947714321</v>
      </c>
      <c r="P20" s="30">
        <f t="shared" si="19"/>
        <v>66922.619996960013</v>
      </c>
      <c r="Q20" s="30">
        <f t="shared" si="13"/>
        <v>1368022.7996094003</v>
      </c>
      <c r="R20" s="30">
        <f t="shared" si="11"/>
        <v>39497650.747323722</v>
      </c>
      <c r="S20" s="31">
        <v>35068944.465087481</v>
      </c>
      <c r="T20" s="31">
        <f t="shared" si="20"/>
        <v>4428706.2822362408</v>
      </c>
      <c r="U20" s="32">
        <f t="shared" si="21"/>
        <v>0.12628570234399827</v>
      </c>
      <c r="V20" s="40">
        <f t="shared" si="12"/>
        <v>1148.7886320552534</v>
      </c>
      <c r="W20" s="40">
        <v>96.257444552928902</v>
      </c>
      <c r="X20" s="40">
        <v>73.134014892609628</v>
      </c>
      <c r="Y20" s="40">
        <v>119.43302313737682</v>
      </c>
    </row>
    <row r="21" spans="1:25" x14ac:dyDescent="0.3">
      <c r="A21" s="21">
        <v>16</v>
      </c>
      <c r="B21" s="28" t="s">
        <v>34</v>
      </c>
      <c r="C21" s="6">
        <v>29319</v>
      </c>
      <c r="D21" s="6">
        <v>1808</v>
      </c>
      <c r="E21" s="6">
        <v>3285</v>
      </c>
      <c r="F21" s="6">
        <v>6537</v>
      </c>
      <c r="G21" s="6">
        <v>1628.14229</v>
      </c>
      <c r="H21" s="6">
        <f t="shared" si="14"/>
        <v>56075.869126599995</v>
      </c>
      <c r="I21" s="6">
        <v>9010326.0827131514</v>
      </c>
      <c r="J21" s="6">
        <v>3837532.5</v>
      </c>
      <c r="K21" s="6">
        <f t="shared" si="15"/>
        <v>21339662.101111878</v>
      </c>
      <c r="L21" s="23">
        <f t="shared" si="16"/>
        <v>30349988.183825031</v>
      </c>
      <c r="M21" s="23">
        <f t="shared" si="17"/>
        <v>541.23081205045992</v>
      </c>
      <c r="N21" s="6">
        <f t="shared" si="10"/>
        <v>541.23081205045992</v>
      </c>
      <c r="O21" s="29">
        <f t="shared" si="18"/>
        <v>30349988.183825031</v>
      </c>
      <c r="P21" s="30">
        <f t="shared" si="19"/>
        <v>56075.869126599995</v>
      </c>
      <c r="Q21" s="30">
        <f t="shared" si="13"/>
        <v>804230.07334995398</v>
      </c>
      <c r="R21" s="30">
        <f t="shared" si="11"/>
        <v>34991750.757174984</v>
      </c>
      <c r="S21" s="31">
        <v>30289473.843376145</v>
      </c>
      <c r="T21" s="31">
        <f t="shared" si="20"/>
        <v>4702276.9137988389</v>
      </c>
      <c r="U21" s="32">
        <f t="shared" si="21"/>
        <v>0.15524458886654302</v>
      </c>
      <c r="V21" s="40">
        <f t="shared" si="12"/>
        <v>1193.4837735657759</v>
      </c>
      <c r="W21" s="40">
        <v>100.0024677762502</v>
      </c>
      <c r="X21" s="40">
        <v>75.979390494046314</v>
      </c>
      <c r="Y21" s="40">
        <v>124.07972290546596</v>
      </c>
    </row>
    <row r="22" spans="1:25" x14ac:dyDescent="0.3">
      <c r="A22" s="27">
        <v>17</v>
      </c>
      <c r="B22" s="28" t="s">
        <v>35</v>
      </c>
      <c r="C22" s="6">
        <v>19884</v>
      </c>
      <c r="D22" s="6">
        <v>1180</v>
      </c>
      <c r="E22" s="6">
        <v>1802</v>
      </c>
      <c r="F22" s="6">
        <v>4349</v>
      </c>
      <c r="G22" s="6">
        <v>1871.8641689999999</v>
      </c>
      <c r="H22" s="6">
        <f t="shared" si="14"/>
        <v>37255.470820260001</v>
      </c>
      <c r="I22" s="6">
        <v>5167123.9418375641</v>
      </c>
      <c r="J22" s="6">
        <v>1321657.5</v>
      </c>
      <c r="K22" s="6">
        <f t="shared" si="15"/>
        <v>14177562.846637337</v>
      </c>
      <c r="L22" s="23">
        <f t="shared" si="16"/>
        <v>19344686.788474903</v>
      </c>
      <c r="M22" s="23">
        <f t="shared" si="17"/>
        <v>519.2441905191281</v>
      </c>
      <c r="N22" s="6">
        <f t="shared" si="10"/>
        <v>519.2441905191281</v>
      </c>
      <c r="O22" s="29">
        <f t="shared" si="18"/>
        <v>19344686.788474903</v>
      </c>
      <c r="P22" s="30">
        <f t="shared" si="19"/>
        <v>37255.470820260001</v>
      </c>
      <c r="Q22" s="30">
        <f t="shared" si="13"/>
        <v>799913.35536434234</v>
      </c>
      <c r="R22" s="30">
        <f t="shared" si="11"/>
        <v>21466257.643839244</v>
      </c>
      <c r="S22" s="31">
        <v>19784197.249005187</v>
      </c>
      <c r="T22" s="31">
        <f t="shared" si="20"/>
        <v>1682060.3948340565</v>
      </c>
      <c r="U22" s="32">
        <f t="shared" si="21"/>
        <v>8.5020401569168236E-2</v>
      </c>
      <c r="V22" s="40">
        <f t="shared" si="12"/>
        <v>1079.5744137919555</v>
      </c>
      <c r="W22" s="40">
        <v>90.457958389112761</v>
      </c>
      <c r="X22" s="40">
        <v>68.727709391316253</v>
      </c>
      <c r="Y22" s="40">
        <v>112.23721435183313</v>
      </c>
    </row>
    <row r="23" spans="1:25" x14ac:dyDescent="0.3">
      <c r="A23" s="27">
        <v>18</v>
      </c>
      <c r="B23" s="28" t="s">
        <v>36</v>
      </c>
      <c r="C23" s="6">
        <v>33666</v>
      </c>
      <c r="D23" s="6">
        <v>2447</v>
      </c>
      <c r="E23" s="6">
        <v>3660</v>
      </c>
      <c r="F23" s="6">
        <v>6401</v>
      </c>
      <c r="G23" s="6">
        <v>1602.8197210000001</v>
      </c>
      <c r="H23" s="6">
        <f t="shared" si="14"/>
        <v>63717.82237034</v>
      </c>
      <c r="I23" s="6">
        <v>11518615.117738288</v>
      </c>
      <c r="J23" s="6">
        <v>4034943.75</v>
      </c>
      <c r="K23" s="6">
        <f t="shared" si="15"/>
        <v>24247806.059536073</v>
      </c>
      <c r="L23" s="23">
        <f t="shared" si="16"/>
        <v>35766421.177274361</v>
      </c>
      <c r="M23" s="23">
        <f t="shared" si="17"/>
        <v>561.32522811895819</v>
      </c>
      <c r="N23" s="6">
        <f t="shared" si="10"/>
        <v>561.32522811895819</v>
      </c>
      <c r="O23" s="29">
        <f t="shared" si="18"/>
        <v>35766421.177274361</v>
      </c>
      <c r="P23" s="30">
        <f t="shared" si="19"/>
        <v>63717.82237034</v>
      </c>
      <c r="Q23" s="30">
        <f t="shared" si="13"/>
        <v>498666.06019836426</v>
      </c>
      <c r="R23" s="30">
        <f t="shared" si="11"/>
        <v>40300030.987472728</v>
      </c>
      <c r="S23" s="31">
        <v>35607064.027089335</v>
      </c>
      <c r="T23" s="31">
        <f t="shared" si="20"/>
        <v>4692966.9603833929</v>
      </c>
      <c r="U23" s="32">
        <f t="shared" si="21"/>
        <v>0.13179876208869823</v>
      </c>
      <c r="V23" s="40">
        <f t="shared" si="12"/>
        <v>1197.054327436367</v>
      </c>
      <c r="W23" s="40">
        <v>100.3016458684</v>
      </c>
      <c r="X23" s="40">
        <v>76.206698575498606</v>
      </c>
      <c r="Y23" s="40">
        <v>124.45093309256245</v>
      </c>
    </row>
    <row r="24" spans="1:25" x14ac:dyDescent="0.3">
      <c r="A24" s="21">
        <v>19</v>
      </c>
      <c r="B24" s="28" t="s">
        <v>37</v>
      </c>
      <c r="C24" s="6">
        <v>41373</v>
      </c>
      <c r="D24" s="6">
        <v>2499</v>
      </c>
      <c r="E24" s="6">
        <v>4198</v>
      </c>
      <c r="F24" s="6">
        <v>9041</v>
      </c>
      <c r="G24" s="6">
        <v>2994.6706349999999</v>
      </c>
      <c r="H24" s="6">
        <f t="shared" si="14"/>
        <v>78099.2127779</v>
      </c>
      <c r="I24" s="6">
        <v>10919379.279106589</v>
      </c>
      <c r="J24" s="6">
        <v>2357458.75</v>
      </c>
      <c r="K24" s="6">
        <f t="shared" si="15"/>
        <v>29720641.641426761</v>
      </c>
      <c r="L24" s="23">
        <f t="shared" si="16"/>
        <v>40640020.920533352</v>
      </c>
      <c r="M24" s="23">
        <f t="shared" si="17"/>
        <v>520.36402769008953</v>
      </c>
      <c r="N24" s="6">
        <f t="shared" si="10"/>
        <v>520.36402769008953</v>
      </c>
      <c r="O24" s="29">
        <f t="shared" si="18"/>
        <v>40640020.920533352</v>
      </c>
      <c r="P24" s="30">
        <f t="shared" si="19"/>
        <v>78099.2127779</v>
      </c>
      <c r="Q24" s="30">
        <f t="shared" si="13"/>
        <v>1648512.0139150431</v>
      </c>
      <c r="R24" s="30">
        <f t="shared" si="11"/>
        <v>44645991.684448391</v>
      </c>
      <c r="S24" s="31">
        <v>40853161.936054334</v>
      </c>
      <c r="T24" s="31">
        <f t="shared" si="20"/>
        <v>3792829.7483940572</v>
      </c>
      <c r="U24" s="32">
        <f t="shared" si="21"/>
        <v>9.2840543268861486E-2</v>
      </c>
      <c r="V24" s="40">
        <f t="shared" si="12"/>
        <v>1079.1093632187269</v>
      </c>
      <c r="W24" s="40">
        <v>90.418991621408267</v>
      </c>
      <c r="X24" s="40">
        <v>68.698103409328539</v>
      </c>
      <c r="Y24" s="40">
        <v>112.18886568757705</v>
      </c>
    </row>
    <row r="25" spans="1:25" x14ac:dyDescent="0.3">
      <c r="A25" s="27">
        <v>20</v>
      </c>
      <c r="B25" s="45" t="s">
        <v>38</v>
      </c>
      <c r="C25" s="6">
        <v>21854</v>
      </c>
      <c r="D25" s="6">
        <v>846</v>
      </c>
      <c r="E25" s="6">
        <v>1560</v>
      </c>
      <c r="F25" s="6">
        <v>5662</v>
      </c>
      <c r="G25" s="6">
        <v>2289.6002800000001</v>
      </c>
      <c r="H25" s="6">
        <f t="shared" si="14"/>
        <v>38955.504431200003</v>
      </c>
      <c r="I25" s="6">
        <v>3660908.8756246027</v>
      </c>
      <c r="J25" s="6">
        <v>1226946.25</v>
      </c>
      <c r="K25" s="6">
        <f t="shared" si="15"/>
        <v>14824510.337296629</v>
      </c>
      <c r="L25" s="23">
        <f t="shared" si="16"/>
        <v>18485419.212921232</v>
      </c>
      <c r="M25" s="23">
        <f t="shared" si="17"/>
        <v>474.52650101267858</v>
      </c>
      <c r="N25" s="6">
        <f t="shared" si="10"/>
        <v>474.52650101267858</v>
      </c>
      <c r="O25" s="29">
        <f t="shared" si="18"/>
        <v>18485419.212921232</v>
      </c>
      <c r="P25" s="30">
        <f t="shared" si="19"/>
        <v>38955.504431200003</v>
      </c>
      <c r="Q25" s="30">
        <f t="shared" si="13"/>
        <v>1401262.1558259942</v>
      </c>
      <c r="R25" s="30">
        <f t="shared" si="11"/>
        <v>21113627.618747227</v>
      </c>
      <c r="S25" s="31">
        <v>19764946.087613687</v>
      </c>
      <c r="T25" s="31">
        <f t="shared" si="20"/>
        <v>1348681.53113354</v>
      </c>
      <c r="U25" s="32">
        <f t="shared" si="21"/>
        <v>6.8236033893294135E-2</v>
      </c>
      <c r="V25" s="40">
        <f t="shared" si="12"/>
        <v>966.12188243558285</v>
      </c>
      <c r="W25" s="42">
        <v>80.951726832061439</v>
      </c>
      <c r="X25" s="42">
        <v>61.505110832887844</v>
      </c>
      <c r="Y25" s="40">
        <v>100.44219965166339</v>
      </c>
    </row>
    <row r="26" spans="1:25" x14ac:dyDescent="0.3">
      <c r="A26" s="27">
        <v>21</v>
      </c>
      <c r="B26" s="28" t="s">
        <v>39</v>
      </c>
      <c r="C26" s="6">
        <v>28471</v>
      </c>
      <c r="D26" s="6">
        <v>1839</v>
      </c>
      <c r="E26" s="6">
        <v>2854</v>
      </c>
      <c r="F26" s="6">
        <v>6229</v>
      </c>
      <c r="G26" s="6">
        <v>2504.1197550000002</v>
      </c>
      <c r="H26" s="6">
        <f t="shared" si="14"/>
        <v>54645.284422700002</v>
      </c>
      <c r="I26" s="6">
        <v>7181713.1792472089</v>
      </c>
      <c r="J26" s="6">
        <v>2315778.75</v>
      </c>
      <c r="K26" s="6">
        <f t="shared" si="15"/>
        <v>20795253.344480343</v>
      </c>
      <c r="L26" s="23">
        <f t="shared" si="16"/>
        <v>27976966.523727551</v>
      </c>
      <c r="M26" s="23">
        <f t="shared" si="17"/>
        <v>511.97403068334546</v>
      </c>
      <c r="N26" s="6">
        <f t="shared" si="10"/>
        <v>511.97403068334546</v>
      </c>
      <c r="O26" s="29">
        <f t="shared" si="18"/>
        <v>27976966.523727551</v>
      </c>
      <c r="P26" s="30">
        <f t="shared" si="19"/>
        <v>54645.284422700002</v>
      </c>
      <c r="Q26" s="30">
        <f t="shared" si="13"/>
        <v>1302109.4619322768</v>
      </c>
      <c r="R26" s="30">
        <f t="shared" si="11"/>
        <v>31594854.735659827</v>
      </c>
      <c r="S26" s="31">
        <v>28187940.987144984</v>
      </c>
      <c r="T26" s="31">
        <f t="shared" si="20"/>
        <v>3406913.7485148422</v>
      </c>
      <c r="U26" s="32">
        <f t="shared" si="21"/>
        <v>0.12086422878735825</v>
      </c>
      <c r="V26" s="40">
        <f t="shared" si="12"/>
        <v>1109.7205835994459</v>
      </c>
      <c r="W26" s="40">
        <v>92.983917636756246</v>
      </c>
      <c r="X26" s="40">
        <v>70.646870471202433</v>
      </c>
      <c r="Y26" s="40">
        <v>115.37134024379978</v>
      </c>
    </row>
    <row r="27" spans="1:25" x14ac:dyDescent="0.3">
      <c r="A27" s="21">
        <v>22</v>
      </c>
      <c r="B27" s="47" t="s">
        <v>40</v>
      </c>
      <c r="C27" s="6">
        <v>32693</v>
      </c>
      <c r="D27" s="6">
        <v>3037</v>
      </c>
      <c r="E27" s="6">
        <v>3636</v>
      </c>
      <c r="F27" s="6">
        <v>5103</v>
      </c>
      <c r="G27" s="6">
        <v>443.90660600000001</v>
      </c>
      <c r="H27" s="6">
        <f t="shared" si="14"/>
        <v>61555.29617324</v>
      </c>
      <c r="I27" s="6">
        <v>17431775.492179409</v>
      </c>
      <c r="J27" s="6">
        <v>3579087.5</v>
      </c>
      <c r="K27" s="6">
        <f t="shared" si="15"/>
        <v>23424857.096823946</v>
      </c>
      <c r="L27" s="23">
        <f t="shared" si="16"/>
        <v>40856632.589003354</v>
      </c>
      <c r="M27" s="23">
        <f t="shared" si="17"/>
        <v>663.73870534254695</v>
      </c>
      <c r="N27" s="6">
        <f t="shared" si="10"/>
        <v>0</v>
      </c>
      <c r="O27" s="29">
        <f t="shared" si="18"/>
        <v>0</v>
      </c>
      <c r="P27" s="30">
        <f t="shared" si="19"/>
        <v>0</v>
      </c>
      <c r="Q27" s="30">
        <f t="shared" si="13"/>
        <v>0</v>
      </c>
      <c r="R27" s="30">
        <f t="shared" si="11"/>
        <v>44435720.089003354</v>
      </c>
      <c r="S27" s="31">
        <v>41192054.109957233</v>
      </c>
      <c r="T27" s="31">
        <f t="shared" si="20"/>
        <v>3243665.9790461212</v>
      </c>
      <c r="U27" s="32">
        <f t="shared" si="21"/>
        <v>7.8744943633729525E-2</v>
      </c>
      <c r="V27" s="40">
        <f t="shared" si="12"/>
        <v>1359.1814788793733</v>
      </c>
      <c r="W27" s="44">
        <v>113.88634270042688</v>
      </c>
      <c r="X27" s="44">
        <v>86.528013721972755</v>
      </c>
      <c r="Y27" s="40">
        <v>141.30637132478745</v>
      </c>
    </row>
    <row r="28" spans="1:25" x14ac:dyDescent="0.3">
      <c r="A28" s="27">
        <v>23</v>
      </c>
      <c r="B28" s="28" t="s">
        <v>41</v>
      </c>
      <c r="C28" s="6">
        <v>29176</v>
      </c>
      <c r="D28" s="6">
        <v>1537</v>
      </c>
      <c r="E28" s="6">
        <v>2390</v>
      </c>
      <c r="F28" s="6">
        <v>6781</v>
      </c>
      <c r="G28" s="6">
        <v>2439.1081180000001</v>
      </c>
      <c r="H28" s="6">
        <f t="shared" si="14"/>
        <v>52895.806501719999</v>
      </c>
      <c r="I28" s="6">
        <v>8410387.1424360704</v>
      </c>
      <c r="J28" s="6">
        <v>2306208.75</v>
      </c>
      <c r="K28" s="6">
        <f t="shared" si="15"/>
        <v>20129489.830360156</v>
      </c>
      <c r="L28" s="23">
        <f t="shared" si="16"/>
        <v>28539876.972796224</v>
      </c>
      <c r="M28" s="23">
        <f t="shared" si="17"/>
        <v>539.54895218145884</v>
      </c>
      <c r="N28" s="6">
        <f t="shared" si="10"/>
        <v>539.54895218145884</v>
      </c>
      <c r="O28" s="29">
        <f t="shared" si="18"/>
        <v>28539876.972796224</v>
      </c>
      <c r="P28" s="30">
        <f t="shared" si="19"/>
        <v>52895.806501719999</v>
      </c>
      <c r="Q28" s="30">
        <f t="shared" si="13"/>
        <v>787468.73867572017</v>
      </c>
      <c r="R28" s="30">
        <f t="shared" si="11"/>
        <v>31633554.461471945</v>
      </c>
      <c r="S28" s="31">
        <v>29188512.203009814</v>
      </c>
      <c r="T28" s="31">
        <f t="shared" si="20"/>
        <v>2445042.258462131</v>
      </c>
      <c r="U28" s="32">
        <f t="shared" si="21"/>
        <v>8.3767279450783549E-2</v>
      </c>
      <c r="V28" s="40">
        <f t="shared" si="12"/>
        <v>1084.2320558497377</v>
      </c>
      <c r="W28" s="40">
        <v>90.848224021635829</v>
      </c>
      <c r="X28" s="40">
        <v>69.024223522909693</v>
      </c>
      <c r="Y28" s="40">
        <v>112.72144291758548</v>
      </c>
    </row>
    <row r="29" spans="1:25" x14ac:dyDescent="0.3">
      <c r="A29" s="27">
        <v>24</v>
      </c>
      <c r="B29" s="28" t="s">
        <v>42</v>
      </c>
      <c r="C29" s="6">
        <v>10981</v>
      </c>
      <c r="D29" s="6">
        <v>596</v>
      </c>
      <c r="E29" s="6">
        <v>1058</v>
      </c>
      <c r="F29" s="6">
        <v>2666</v>
      </c>
      <c r="G29" s="6">
        <v>622.39005499999996</v>
      </c>
      <c r="H29" s="6">
        <f t="shared" si="14"/>
        <v>20250.060684699998</v>
      </c>
      <c r="I29" s="6">
        <v>2862201.830038284</v>
      </c>
      <c r="J29" s="6">
        <v>483173.75</v>
      </c>
      <c r="K29" s="6">
        <f t="shared" si="15"/>
        <v>7706157.0202845857</v>
      </c>
      <c r="L29" s="23">
        <f t="shared" si="16"/>
        <v>10568358.850322869</v>
      </c>
      <c r="M29" s="23">
        <f t="shared" si="17"/>
        <v>521.89270021831726</v>
      </c>
      <c r="N29" s="6">
        <f t="shared" si="10"/>
        <v>521.89270021831726</v>
      </c>
      <c r="O29" s="29">
        <f t="shared" si="18"/>
        <v>10568358.850322869</v>
      </c>
      <c r="P29" s="30">
        <f t="shared" si="19"/>
        <v>20250.060684699998</v>
      </c>
      <c r="Q29" s="30">
        <f t="shared" si="13"/>
        <v>417399.22472169087</v>
      </c>
      <c r="R29" s="30">
        <f t="shared" si="11"/>
        <v>11468931.825044559</v>
      </c>
      <c r="S29" s="31">
        <v>10561934.327477885</v>
      </c>
      <c r="T29" s="31">
        <f t="shared" si="20"/>
        <v>906997.4975666739</v>
      </c>
      <c r="U29" s="32">
        <f t="shared" si="21"/>
        <v>8.5874184542790832E-2</v>
      </c>
      <c r="V29" s="40">
        <f t="shared" si="12"/>
        <v>1044.4341886025461</v>
      </c>
      <c r="W29" s="40">
        <v>87.513545306180788</v>
      </c>
      <c r="X29" s="40">
        <v>66.490617483700376</v>
      </c>
      <c r="Y29" s="40">
        <v>108.58388491333508</v>
      </c>
    </row>
    <row r="30" spans="1:25" x14ac:dyDescent="0.3">
      <c r="A30" s="21">
        <v>25</v>
      </c>
      <c r="B30" s="45" t="s">
        <v>43</v>
      </c>
      <c r="C30" s="6">
        <v>23522</v>
      </c>
      <c r="D30" s="6">
        <v>1114</v>
      </c>
      <c r="E30" s="6">
        <v>1765</v>
      </c>
      <c r="F30" s="6">
        <v>5315</v>
      </c>
      <c r="G30" s="6">
        <v>2412.726772</v>
      </c>
      <c r="H30" s="6">
        <f t="shared" si="14"/>
        <v>42169.769228880003</v>
      </c>
      <c r="I30" s="6">
        <v>4447952.5881282678</v>
      </c>
      <c r="J30" s="6">
        <v>1198072.5</v>
      </c>
      <c r="K30" s="6">
        <f t="shared" si="15"/>
        <v>16047698.238872159</v>
      </c>
      <c r="L30" s="23">
        <f t="shared" si="16"/>
        <v>20495650.827000428</v>
      </c>
      <c r="M30" s="23">
        <f t="shared" si="17"/>
        <v>486.0271042926164</v>
      </c>
      <c r="N30" s="6">
        <f t="shared" si="10"/>
        <v>486.0271042926164</v>
      </c>
      <c r="O30" s="29">
        <f t="shared" si="18"/>
        <v>20495650.827000428</v>
      </c>
      <c r="P30" s="30">
        <f t="shared" si="19"/>
        <v>42169.769228880003</v>
      </c>
      <c r="Q30" s="30">
        <f t="shared" si="13"/>
        <v>1359626.8566490675</v>
      </c>
      <c r="R30" s="30">
        <f t="shared" si="11"/>
        <v>23053350.183649495</v>
      </c>
      <c r="S30" s="31">
        <v>21938318.300597459</v>
      </c>
      <c r="T30" s="31">
        <f t="shared" si="20"/>
        <v>1115031.8830520362</v>
      </c>
      <c r="U30" s="32">
        <f t="shared" si="21"/>
        <v>5.0825768309764596E-2</v>
      </c>
      <c r="V30" s="40">
        <f t="shared" si="12"/>
        <v>980.0761067787389</v>
      </c>
      <c r="W30" s="42">
        <v>82.120956696033375</v>
      </c>
      <c r="X30" s="42">
        <v>62.393462634473309</v>
      </c>
      <c r="Y30" s="40">
        <v>101.89294102595663</v>
      </c>
    </row>
    <row r="31" spans="1:25" x14ac:dyDescent="0.3">
      <c r="A31" s="27">
        <v>26</v>
      </c>
      <c r="B31" s="28" t="s">
        <v>44</v>
      </c>
      <c r="C31" s="6">
        <v>29071</v>
      </c>
      <c r="D31" s="6">
        <v>1617</v>
      </c>
      <c r="E31" s="6">
        <v>2789</v>
      </c>
      <c r="F31" s="6">
        <v>6782</v>
      </c>
      <c r="G31" s="6">
        <v>3075.7347199999999</v>
      </c>
      <c r="H31" s="6">
        <f t="shared" si="14"/>
        <v>55650.321468800001</v>
      </c>
      <c r="I31" s="6">
        <v>7760512.1017173454</v>
      </c>
      <c r="J31" s="6">
        <v>2051753.75</v>
      </c>
      <c r="K31" s="6">
        <f t="shared" si="15"/>
        <v>21177720.015027229</v>
      </c>
      <c r="L31" s="23">
        <f t="shared" si="16"/>
        <v>28938232.116744574</v>
      </c>
      <c r="M31" s="23">
        <f t="shared" si="17"/>
        <v>520.00116716250432</v>
      </c>
      <c r="N31" s="6">
        <f t="shared" si="10"/>
        <v>520.00116716250432</v>
      </c>
      <c r="O31" s="29">
        <f t="shared" si="18"/>
        <v>28938232.116744574</v>
      </c>
      <c r="P31" s="30">
        <f t="shared" si="19"/>
        <v>55650.321468800001</v>
      </c>
      <c r="Q31" s="30">
        <f t="shared" si="13"/>
        <v>1181210.3124374929</v>
      </c>
      <c r="R31" s="30">
        <f t="shared" si="11"/>
        <v>32171196.179182068</v>
      </c>
      <c r="S31" s="31">
        <v>29146197.591360204</v>
      </c>
      <c r="T31" s="31">
        <f t="shared" si="20"/>
        <v>3024998.5878218636</v>
      </c>
      <c r="U31" s="32">
        <f t="shared" si="21"/>
        <v>0.10378707474070525</v>
      </c>
      <c r="V31" s="40">
        <f t="shared" si="12"/>
        <v>1106.6422269334412</v>
      </c>
      <c r="W31" s="40">
        <v>92.725980939069785</v>
      </c>
      <c r="X31" s="40">
        <v>70.450896576637021</v>
      </c>
      <c r="Y31" s="40">
        <v>115.05130100189129</v>
      </c>
    </row>
    <row r="32" spans="1:25" x14ac:dyDescent="0.3">
      <c r="A32" s="27">
        <v>27</v>
      </c>
      <c r="B32" s="49" t="s">
        <v>45</v>
      </c>
      <c r="C32" s="6">
        <v>41170</v>
      </c>
      <c r="D32" s="6">
        <v>4311</v>
      </c>
      <c r="E32" s="6">
        <v>5067</v>
      </c>
      <c r="F32" s="6">
        <v>4101</v>
      </c>
      <c r="G32" s="6">
        <v>347.04148700000002</v>
      </c>
      <c r="H32" s="6">
        <f t="shared" si="14"/>
        <v>78739.413889980002</v>
      </c>
      <c r="I32" s="6">
        <v>28014889.261899795</v>
      </c>
      <c r="J32" s="6">
        <v>6690650</v>
      </c>
      <c r="K32" s="6">
        <f t="shared" si="15"/>
        <v>29964270.061660428</v>
      </c>
      <c r="L32" s="23">
        <f t="shared" si="16"/>
        <v>57979159.323560223</v>
      </c>
      <c r="M32" s="23">
        <f t="shared" si="17"/>
        <v>736.34227712912116</v>
      </c>
      <c r="N32" s="6">
        <f t="shared" si="10"/>
        <v>0</v>
      </c>
      <c r="O32" s="29">
        <f t="shared" si="18"/>
        <v>0</v>
      </c>
      <c r="P32" s="30">
        <f t="shared" si="19"/>
        <v>0</v>
      </c>
      <c r="Q32" s="30">
        <f t="shared" si="13"/>
        <v>0</v>
      </c>
      <c r="R32" s="30">
        <f t="shared" si="11"/>
        <v>64669809.323560223</v>
      </c>
      <c r="S32" s="31">
        <v>57706398.625867099</v>
      </c>
      <c r="T32" s="31">
        <f t="shared" si="20"/>
        <v>6963410.6976931244</v>
      </c>
      <c r="U32" s="32">
        <f t="shared" si="21"/>
        <v>0.12066964606194897</v>
      </c>
      <c r="V32" s="40">
        <f t="shared" si="12"/>
        <v>1570.7993520417833</v>
      </c>
      <c r="W32" s="43">
        <v>131.61788627941982</v>
      </c>
      <c r="X32" s="43">
        <v>100</v>
      </c>
      <c r="Y32" s="43">
        <v>163.30707853623639</v>
      </c>
    </row>
    <row r="33" spans="1:25" x14ac:dyDescent="0.3">
      <c r="A33" s="21">
        <v>28</v>
      </c>
      <c r="B33" s="28" t="s">
        <v>46</v>
      </c>
      <c r="C33" s="6">
        <v>61177</v>
      </c>
      <c r="D33" s="6">
        <v>4436</v>
      </c>
      <c r="E33" s="6">
        <v>7031</v>
      </c>
      <c r="F33" s="6">
        <v>12328</v>
      </c>
      <c r="G33" s="6">
        <v>1838.092641</v>
      </c>
      <c r="H33" s="6">
        <f t="shared" si="14"/>
        <v>116233.31266714</v>
      </c>
      <c r="I33" s="6">
        <v>24408085.129516233</v>
      </c>
      <c r="J33" s="6">
        <v>4306086.25</v>
      </c>
      <c r="K33" s="6">
        <f t="shared" si="15"/>
        <v>44232566.625223622</v>
      </c>
      <c r="L33" s="23">
        <f t="shared" si="16"/>
        <v>68640651.754739851</v>
      </c>
      <c r="M33" s="23">
        <f t="shared" si="17"/>
        <v>590.54198989671454</v>
      </c>
      <c r="N33" s="6">
        <f t="shared" si="10"/>
        <v>0</v>
      </c>
      <c r="O33" s="29">
        <f t="shared" si="18"/>
        <v>0</v>
      </c>
      <c r="P33" s="30">
        <f t="shared" si="19"/>
        <v>0</v>
      </c>
      <c r="Q33" s="30">
        <f t="shared" si="13"/>
        <v>0</v>
      </c>
      <c r="R33" s="30">
        <f t="shared" si="11"/>
        <v>72946738.004739851</v>
      </c>
      <c r="S33" s="31">
        <v>67488509.687581927</v>
      </c>
      <c r="T33" s="31">
        <f t="shared" si="20"/>
        <v>5458228.3171579242</v>
      </c>
      <c r="U33" s="32">
        <f t="shared" si="21"/>
        <v>8.0876409072080158E-2</v>
      </c>
      <c r="V33" s="40">
        <f t="shared" si="12"/>
        <v>1192.3882832557963</v>
      </c>
      <c r="W33" s="40">
        <v>99.910676218753252</v>
      </c>
      <c r="X33" s="40">
        <v>75.909649549185616</v>
      </c>
      <c r="Y33" s="40">
        <v>123.96583100587037</v>
      </c>
    </row>
    <row r="34" spans="1:25" x14ac:dyDescent="0.3">
      <c r="A34" s="27">
        <v>29</v>
      </c>
      <c r="B34" s="28" t="s">
        <v>47</v>
      </c>
      <c r="C34" s="6">
        <v>21663</v>
      </c>
      <c r="D34" s="6">
        <v>1495</v>
      </c>
      <c r="E34" s="6">
        <v>1909</v>
      </c>
      <c r="F34" s="6">
        <v>4135</v>
      </c>
      <c r="G34" s="6">
        <v>308.42339800000002</v>
      </c>
      <c r="H34" s="6">
        <f t="shared" si="14"/>
        <v>37829.762032919993</v>
      </c>
      <c r="I34" s="6">
        <v>9072109.5731634069</v>
      </c>
      <c r="J34" s="6">
        <v>1718972.5</v>
      </c>
      <c r="K34" s="6">
        <f t="shared" si="15"/>
        <v>14396109.266277023</v>
      </c>
      <c r="L34" s="23">
        <f t="shared" si="16"/>
        <v>23468218.839440428</v>
      </c>
      <c r="M34" s="23">
        <f t="shared" si="17"/>
        <v>620.36390340013384</v>
      </c>
      <c r="N34" s="6">
        <f t="shared" si="10"/>
        <v>0</v>
      </c>
      <c r="O34" s="29">
        <f t="shared" si="18"/>
        <v>0</v>
      </c>
      <c r="P34" s="30">
        <f t="shared" si="19"/>
        <v>0</v>
      </c>
      <c r="Q34" s="30">
        <f t="shared" si="13"/>
        <v>0</v>
      </c>
      <c r="R34" s="30">
        <f t="shared" si="11"/>
        <v>25187191.339440428</v>
      </c>
      <c r="S34" s="31">
        <v>23462377.860226277</v>
      </c>
      <c r="T34" s="31">
        <f t="shared" si="20"/>
        <v>1724813.4792141505</v>
      </c>
      <c r="U34" s="32">
        <f t="shared" si="21"/>
        <v>7.3514009939208869E-2</v>
      </c>
      <c r="V34" s="40">
        <f t="shared" si="12"/>
        <v>1162.6825157845371</v>
      </c>
      <c r="W34" s="40">
        <v>97.421618453486829</v>
      </c>
      <c r="X34" s="40">
        <v>74.01852529880658</v>
      </c>
      <c r="Y34" s="40">
        <v>120.87749124108606</v>
      </c>
    </row>
    <row r="35" spans="1:25" x14ac:dyDescent="0.3">
      <c r="A35" s="27">
        <v>30</v>
      </c>
      <c r="B35" s="28" t="s">
        <v>48</v>
      </c>
      <c r="C35" s="6">
        <v>16660</v>
      </c>
      <c r="D35" s="6">
        <v>891</v>
      </c>
      <c r="E35" s="6">
        <v>1435</v>
      </c>
      <c r="F35" s="6">
        <v>3887</v>
      </c>
      <c r="G35" s="6">
        <v>1413.3044090000001</v>
      </c>
      <c r="H35" s="6">
        <f t="shared" si="14"/>
        <v>30576.858789859998</v>
      </c>
      <c r="I35" s="6">
        <v>3738338.8867422058</v>
      </c>
      <c r="J35" s="6">
        <v>935985</v>
      </c>
      <c r="K35" s="6">
        <f t="shared" si="15"/>
        <v>11636018.21696076</v>
      </c>
      <c r="L35" s="23">
        <f t="shared" si="16"/>
        <v>15374357.103702966</v>
      </c>
      <c r="M35" s="23">
        <f t="shared" si="17"/>
        <v>502.81022028336878</v>
      </c>
      <c r="N35" s="6">
        <f t="shared" si="10"/>
        <v>502.81022028336878</v>
      </c>
      <c r="O35" s="29">
        <f t="shared" si="18"/>
        <v>15374357.103702966</v>
      </c>
      <c r="P35" s="30">
        <f t="shared" si="19"/>
        <v>30576.858789859998</v>
      </c>
      <c r="Q35" s="30">
        <f t="shared" si="13"/>
        <v>819453.12298498419</v>
      </c>
      <c r="R35" s="30">
        <f t="shared" si="11"/>
        <v>17129795.226687953</v>
      </c>
      <c r="S35" s="31">
        <v>15758538.000738554</v>
      </c>
      <c r="T35" s="31">
        <f t="shared" si="20"/>
        <v>1371257.2259493992</v>
      </c>
      <c r="U35" s="32">
        <f t="shared" si="21"/>
        <v>8.701677946806563E-2</v>
      </c>
      <c r="V35" s="40">
        <f t="shared" si="12"/>
        <v>1028.1989931985565</v>
      </c>
      <c r="W35" s="40">
        <v>86.153191993309278</v>
      </c>
      <c r="X35" s="40">
        <v>65.457054834028625</v>
      </c>
      <c r="Y35" s="40">
        <v>106.89600394531446</v>
      </c>
    </row>
    <row r="36" spans="1:25" x14ac:dyDescent="0.3">
      <c r="A36" s="21">
        <v>31</v>
      </c>
      <c r="B36" s="45" t="s">
        <v>49</v>
      </c>
      <c r="C36" s="6">
        <v>30051</v>
      </c>
      <c r="D36" s="6">
        <v>1641</v>
      </c>
      <c r="E36" s="6">
        <v>1993</v>
      </c>
      <c r="F36" s="6">
        <v>6199</v>
      </c>
      <c r="G36" s="6">
        <v>2811.3632400000001</v>
      </c>
      <c r="H36" s="6">
        <f t="shared" si="14"/>
        <v>52545.089389600005</v>
      </c>
      <c r="I36" s="6">
        <v>5602616.6898286371</v>
      </c>
      <c r="J36" s="6">
        <v>1631877.5</v>
      </c>
      <c r="K36" s="6">
        <f t="shared" si="15"/>
        <v>19996024.495229606</v>
      </c>
      <c r="L36" s="23">
        <f t="shared" si="16"/>
        <v>25598641.185058244</v>
      </c>
      <c r="M36" s="23">
        <f t="shared" si="17"/>
        <v>487.17475757353759</v>
      </c>
      <c r="N36" s="6">
        <f t="shared" si="10"/>
        <v>487.17475757353759</v>
      </c>
      <c r="O36" s="29">
        <f t="shared" si="18"/>
        <v>25598641.185058244</v>
      </c>
      <c r="P36" s="30">
        <f t="shared" si="19"/>
        <v>52545.089389600005</v>
      </c>
      <c r="Q36" s="30">
        <f t="shared" si="13"/>
        <v>1674591.7065488538</v>
      </c>
      <c r="R36" s="30">
        <f t="shared" si="11"/>
        <v>28905110.391607098</v>
      </c>
      <c r="S36" s="31">
        <v>27578094.018389884</v>
      </c>
      <c r="T36" s="31">
        <f t="shared" si="20"/>
        <v>1327016.3732172139</v>
      </c>
      <c r="U36" s="32">
        <f t="shared" si="21"/>
        <v>4.8118494785474253E-2</v>
      </c>
      <c r="V36" s="40">
        <f t="shared" si="12"/>
        <v>961.86850326468664</v>
      </c>
      <c r="W36" s="42">
        <v>80.595334543453347</v>
      </c>
      <c r="X36" s="42">
        <v>61.234332826430958</v>
      </c>
      <c r="Y36" s="42">
        <v>100</v>
      </c>
    </row>
    <row r="37" spans="1:25" x14ac:dyDescent="0.3">
      <c r="A37" s="27">
        <v>32</v>
      </c>
      <c r="B37" s="28" t="s">
        <v>50</v>
      </c>
      <c r="C37" s="6">
        <v>38219</v>
      </c>
      <c r="D37" s="6">
        <v>3334</v>
      </c>
      <c r="E37" s="6">
        <v>3327</v>
      </c>
      <c r="F37" s="6">
        <v>5517</v>
      </c>
      <c r="G37" s="6">
        <v>535.707314</v>
      </c>
      <c r="H37" s="6">
        <f t="shared" si="14"/>
        <v>67177.219263559993</v>
      </c>
      <c r="I37" s="6">
        <v>20416410.412847787</v>
      </c>
      <c r="J37" s="6">
        <v>5172443.75</v>
      </c>
      <c r="K37" s="6">
        <f t="shared" si="15"/>
        <v>25564278.936813917</v>
      </c>
      <c r="L37" s="23">
        <f t="shared" si="16"/>
        <v>45980689.349661708</v>
      </c>
      <c r="M37" s="23">
        <f t="shared" si="17"/>
        <v>684.46848282396445</v>
      </c>
      <c r="N37" s="6">
        <f t="shared" si="10"/>
        <v>0</v>
      </c>
      <c r="O37" s="29">
        <f t="shared" si="18"/>
        <v>0</v>
      </c>
      <c r="P37" s="30">
        <f t="shared" si="19"/>
        <v>0</v>
      </c>
      <c r="Q37" s="30">
        <f t="shared" si="13"/>
        <v>0</v>
      </c>
      <c r="R37" s="30">
        <f t="shared" si="11"/>
        <v>51153133.099661708</v>
      </c>
      <c r="S37" s="31">
        <v>46567136.990798354</v>
      </c>
      <c r="T37" s="31">
        <f t="shared" si="20"/>
        <v>4585996.1088633537</v>
      </c>
      <c r="U37" s="32">
        <f t="shared" si="21"/>
        <v>9.848138419524366E-2</v>
      </c>
      <c r="V37" s="40">
        <f t="shared" si="12"/>
        <v>1338.4215468657399</v>
      </c>
      <c r="W37" s="44">
        <v>112.14685995402311</v>
      </c>
      <c r="X37" s="44">
        <v>85.206397948026265</v>
      </c>
      <c r="Y37" s="40">
        <v>139.14807921488134</v>
      </c>
    </row>
    <row r="38" spans="1:25" x14ac:dyDescent="0.3">
      <c r="A38" s="27">
        <v>33</v>
      </c>
      <c r="B38" s="28" t="s">
        <v>51</v>
      </c>
      <c r="C38" s="6">
        <v>24892</v>
      </c>
      <c r="D38" s="6">
        <v>1864</v>
      </c>
      <c r="E38" s="6">
        <v>2237</v>
      </c>
      <c r="F38" s="6">
        <v>4434</v>
      </c>
      <c r="G38" s="6">
        <v>122.71631600000001</v>
      </c>
      <c r="H38" s="6">
        <f t="shared" si="14"/>
        <v>43465.653126639998</v>
      </c>
      <c r="I38" s="6">
        <v>10754064.11871249</v>
      </c>
      <c r="J38" s="6">
        <v>1858727.5</v>
      </c>
      <c r="K38" s="6">
        <f t="shared" si="15"/>
        <v>16540846.627496107</v>
      </c>
      <c r="L38" s="23">
        <f t="shared" si="16"/>
        <v>27294910.746208597</v>
      </c>
      <c r="M38" s="23">
        <f t="shared" si="17"/>
        <v>627.96504326492243</v>
      </c>
      <c r="N38" s="6">
        <f t="shared" si="10"/>
        <v>0</v>
      </c>
      <c r="O38" s="29">
        <f t="shared" si="18"/>
        <v>0</v>
      </c>
      <c r="P38" s="30">
        <f t="shared" si="19"/>
        <v>0</v>
      </c>
      <c r="Q38" s="30">
        <f t="shared" si="13"/>
        <v>0</v>
      </c>
      <c r="R38" s="30">
        <f t="shared" si="11"/>
        <v>29153638.246208597</v>
      </c>
      <c r="S38" s="31">
        <v>27536472.397798982</v>
      </c>
      <c r="T38" s="31">
        <f t="shared" si="20"/>
        <v>1617165.8484096155</v>
      </c>
      <c r="U38" s="32">
        <f t="shared" si="21"/>
        <v>5.8728141537071954E-2</v>
      </c>
      <c r="V38" s="40">
        <f t="shared" si="12"/>
        <v>1171.2051360360194</v>
      </c>
      <c r="W38" s="40">
        <v>98.135732106261258</v>
      </c>
      <c r="X38" s="40">
        <v>74.561091110309121</v>
      </c>
      <c r="Y38" s="40">
        <v>121.76353961698729</v>
      </c>
    </row>
    <row r="39" spans="1:25" x14ac:dyDescent="0.3">
      <c r="A39" s="21">
        <v>34</v>
      </c>
      <c r="B39" s="28" t="s">
        <v>52</v>
      </c>
      <c r="C39" s="6">
        <v>28670</v>
      </c>
      <c r="D39" s="6">
        <v>1837</v>
      </c>
      <c r="E39" s="6">
        <v>2882</v>
      </c>
      <c r="F39" s="6">
        <v>6112</v>
      </c>
      <c r="G39" s="6">
        <v>2178.180906</v>
      </c>
      <c r="H39" s="6">
        <f t="shared" si="14"/>
        <v>54355.518595239999</v>
      </c>
      <c r="I39" s="6">
        <v>8062674.1749833282</v>
      </c>
      <c r="J39" s="6">
        <v>2553611.25</v>
      </c>
      <c r="K39" s="6">
        <f t="shared" si="15"/>
        <v>20684983.009971835</v>
      </c>
      <c r="L39" s="23">
        <f t="shared" si="16"/>
        <v>28747657.184955165</v>
      </c>
      <c r="M39" s="23">
        <f t="shared" si="17"/>
        <v>528.88203310183565</v>
      </c>
      <c r="N39" s="6">
        <f t="shared" si="10"/>
        <v>528.88203310183565</v>
      </c>
      <c r="O39" s="29">
        <f t="shared" si="18"/>
        <v>28747657.184955165</v>
      </c>
      <c r="P39" s="30">
        <f t="shared" si="19"/>
        <v>54355.518595239999</v>
      </c>
      <c r="Q39" s="30">
        <f t="shared" si="13"/>
        <v>997203.0436576294</v>
      </c>
      <c r="R39" s="30">
        <f t="shared" si="11"/>
        <v>32298471.478612795</v>
      </c>
      <c r="S39" s="31">
        <v>28840985.333765004</v>
      </c>
      <c r="T39" s="31">
        <f t="shared" si="20"/>
        <v>3457486.1448477916</v>
      </c>
      <c r="U39" s="32">
        <f t="shared" si="21"/>
        <v>0.1198809993776464</v>
      </c>
      <c r="V39" s="40">
        <f t="shared" si="12"/>
        <v>1126.5598701992603</v>
      </c>
      <c r="W39" s="40">
        <v>94.394887984967838</v>
      </c>
      <c r="X39" s="40">
        <v>71.71889068676505</v>
      </c>
      <c r="Y39" s="40">
        <v>117.12202513915292</v>
      </c>
    </row>
    <row r="40" spans="1:25" x14ac:dyDescent="0.3">
      <c r="A40" s="27">
        <v>35</v>
      </c>
      <c r="B40" s="28" t="s">
        <v>53</v>
      </c>
      <c r="C40" s="6">
        <v>10691</v>
      </c>
      <c r="D40" s="6">
        <v>596</v>
      </c>
      <c r="E40" s="6">
        <v>876</v>
      </c>
      <c r="F40" s="6">
        <v>2268</v>
      </c>
      <c r="G40" s="6">
        <v>277.57975599999997</v>
      </c>
      <c r="H40" s="6">
        <f t="shared" si="14"/>
        <v>18354.672824240002</v>
      </c>
      <c r="I40" s="6">
        <v>4838517.8792642886</v>
      </c>
      <c r="J40" s="6">
        <v>1645995</v>
      </c>
      <c r="K40" s="6">
        <f t="shared" si="15"/>
        <v>6984867.5044422103</v>
      </c>
      <c r="L40" s="23">
        <f t="shared" si="16"/>
        <v>11823385.383706499</v>
      </c>
      <c r="M40" s="23">
        <f t="shared" si="17"/>
        <v>644.16214317326364</v>
      </c>
      <c r="N40" s="6">
        <f t="shared" si="10"/>
        <v>0</v>
      </c>
      <c r="O40" s="29">
        <f t="shared" si="18"/>
        <v>0</v>
      </c>
      <c r="P40" s="30">
        <f t="shared" si="19"/>
        <v>0</v>
      </c>
      <c r="Q40" s="30">
        <f t="shared" si="13"/>
        <v>0</v>
      </c>
      <c r="R40" s="30">
        <f t="shared" si="11"/>
        <v>13469380.383706499</v>
      </c>
      <c r="S40" s="31">
        <v>11758989.89335905</v>
      </c>
      <c r="T40" s="31">
        <f t="shared" si="20"/>
        <v>1710390.4903474487</v>
      </c>
      <c r="U40" s="32">
        <f t="shared" si="21"/>
        <v>0.14545386175673136</v>
      </c>
      <c r="V40" s="40">
        <f t="shared" si="12"/>
        <v>1259.8803090175379</v>
      </c>
      <c r="W40" s="40">
        <v>105.56585920563819</v>
      </c>
      <c r="X40" s="40">
        <v>80.206317081802879</v>
      </c>
      <c r="Y40" s="40">
        <v>130.98259322780262</v>
      </c>
    </row>
    <row r="41" spans="1:25" x14ac:dyDescent="0.3">
      <c r="A41" s="27">
        <v>36</v>
      </c>
      <c r="B41" s="28" t="s">
        <v>54</v>
      </c>
      <c r="C41" s="6">
        <v>33144</v>
      </c>
      <c r="D41" s="6">
        <v>2722</v>
      </c>
      <c r="E41" s="6">
        <v>4153</v>
      </c>
      <c r="F41" s="6">
        <v>5956</v>
      </c>
      <c r="G41" s="6">
        <v>1029.1424280000001</v>
      </c>
      <c r="H41" s="6">
        <f t="shared" si="14"/>
        <v>64793.189339119999</v>
      </c>
      <c r="I41" s="6">
        <v>13201905.731366934</v>
      </c>
      <c r="J41" s="6">
        <v>2748906.25</v>
      </c>
      <c r="K41" s="6">
        <f t="shared" si="15"/>
        <v>24657036.76974858</v>
      </c>
      <c r="L41" s="23">
        <f t="shared" si="16"/>
        <v>37858942.501115516</v>
      </c>
      <c r="M41" s="23">
        <f t="shared" si="17"/>
        <v>584.30435185041165</v>
      </c>
      <c r="N41" s="6">
        <f t="shared" si="10"/>
        <v>584.30435185041165</v>
      </c>
      <c r="O41" s="29">
        <f t="shared" si="18"/>
        <v>37858942.501115516</v>
      </c>
      <c r="P41" s="30">
        <f t="shared" si="19"/>
        <v>64793.189339119999</v>
      </c>
      <c r="Q41" s="30">
        <f t="shared" si="13"/>
        <v>24306.014396588434</v>
      </c>
      <c r="R41" s="30">
        <f t="shared" si="11"/>
        <v>40632154.765512101</v>
      </c>
      <c r="S41" s="31">
        <v>37358132.109502465</v>
      </c>
      <c r="T41" s="31">
        <f t="shared" si="20"/>
        <v>3274022.6560096368</v>
      </c>
      <c r="U41" s="32">
        <f t="shared" si="21"/>
        <v>8.7638821084870422E-2</v>
      </c>
      <c r="V41" s="40">
        <f t="shared" si="12"/>
        <v>1225.9279135141232</v>
      </c>
      <c r="W41" s="40">
        <v>102.72097483229435</v>
      </c>
      <c r="X41" s="40">
        <v>78.04484461498005</v>
      </c>
      <c r="Y41" s="40">
        <v>127.45275568886913</v>
      </c>
    </row>
    <row r="42" spans="1:25" x14ac:dyDescent="0.3">
      <c r="A42" s="21">
        <v>37</v>
      </c>
      <c r="B42" s="28" t="s">
        <v>55</v>
      </c>
      <c r="C42" s="6">
        <v>18621</v>
      </c>
      <c r="D42" s="6">
        <v>1272</v>
      </c>
      <c r="E42" s="6">
        <v>1772</v>
      </c>
      <c r="F42" s="6">
        <v>3927</v>
      </c>
      <c r="G42" s="6">
        <v>1800.618784</v>
      </c>
      <c r="H42" s="6">
        <f t="shared" si="14"/>
        <v>35687.572927360001</v>
      </c>
      <c r="I42" s="6">
        <v>5426481.0345276929</v>
      </c>
      <c r="J42" s="6">
        <v>1280013.75</v>
      </c>
      <c r="K42" s="6">
        <f t="shared" si="15"/>
        <v>13580899.58016181</v>
      </c>
      <c r="L42" s="23">
        <f t="shared" si="16"/>
        <v>19007380.614689503</v>
      </c>
      <c r="M42" s="23">
        <f t="shared" si="17"/>
        <v>532.60502341747735</v>
      </c>
      <c r="N42" s="6">
        <f t="shared" si="10"/>
        <v>532.60502341747735</v>
      </c>
      <c r="O42" s="29">
        <f t="shared" si="18"/>
        <v>19007380.614689503</v>
      </c>
      <c r="P42" s="30">
        <f t="shared" si="19"/>
        <v>35687.572927360001</v>
      </c>
      <c r="Q42" s="30">
        <f t="shared" si="13"/>
        <v>611640.447481376</v>
      </c>
      <c r="R42" s="30">
        <f t="shared" si="11"/>
        <v>20899034.812170878</v>
      </c>
      <c r="S42" s="31">
        <v>19231366.829576552</v>
      </c>
      <c r="T42" s="31">
        <f t="shared" si="20"/>
        <v>1667667.9825943261</v>
      </c>
      <c r="U42" s="32">
        <f t="shared" si="21"/>
        <v>8.6716040381984882E-2</v>
      </c>
      <c r="V42" s="40">
        <f t="shared" si="12"/>
        <v>1122.3368676317532</v>
      </c>
      <c r="W42" s="40">
        <v>94.041040963726473</v>
      </c>
      <c r="X42" s="40">
        <v>71.450046511217238</v>
      </c>
      <c r="Y42" s="40">
        <v>116.68298357025097</v>
      </c>
    </row>
    <row r="43" spans="1:25" x14ac:dyDescent="0.3">
      <c r="A43" s="27">
        <v>38</v>
      </c>
      <c r="B43" s="28" t="s">
        <v>56</v>
      </c>
      <c r="C43" s="6">
        <v>37191</v>
      </c>
      <c r="D43" s="6">
        <v>2362</v>
      </c>
      <c r="E43" s="6">
        <v>3409</v>
      </c>
      <c r="F43" s="6">
        <v>8389</v>
      </c>
      <c r="G43" s="6">
        <v>2749.0829349999999</v>
      </c>
      <c r="H43" s="6">
        <f t="shared" si="14"/>
        <v>69353.317719899991</v>
      </c>
      <c r="I43" s="6">
        <v>9789745.6441515088</v>
      </c>
      <c r="J43" s="6">
        <v>2836235</v>
      </c>
      <c r="K43" s="6">
        <f t="shared" si="15"/>
        <v>26392392.820384894</v>
      </c>
      <c r="L43" s="23">
        <f t="shared" si="16"/>
        <v>36182138.464536399</v>
      </c>
      <c r="M43" s="23">
        <f t="shared" si="17"/>
        <v>521.70739128395621</v>
      </c>
      <c r="N43" s="6">
        <f t="shared" si="10"/>
        <v>521.70739128395621</v>
      </c>
      <c r="O43" s="29">
        <f t="shared" si="18"/>
        <v>36182138.464536399</v>
      </c>
      <c r="P43" s="30">
        <f t="shared" si="19"/>
        <v>69353.317719899991</v>
      </c>
      <c r="Q43" s="30">
        <f t="shared" si="13"/>
        <v>1433694.8402222984</v>
      </c>
      <c r="R43" s="30">
        <f t="shared" si="11"/>
        <v>40452068.304758698</v>
      </c>
      <c r="S43" s="31">
        <v>36782957.743548244</v>
      </c>
      <c r="T43" s="31">
        <f t="shared" si="20"/>
        <v>3669110.5612104535</v>
      </c>
      <c r="U43" s="32">
        <f t="shared" si="21"/>
        <v>9.9750286173058367E-2</v>
      </c>
      <c r="V43" s="40">
        <f t="shared" si="12"/>
        <v>1087.6843404253368</v>
      </c>
      <c r="W43" s="40">
        <v>91.137492283737402</v>
      </c>
      <c r="X43" s="40">
        <v>69.244002361697198</v>
      </c>
      <c r="Y43" s="40">
        <v>113.08035731845023</v>
      </c>
    </row>
    <row r="44" spans="1:25" x14ac:dyDescent="0.3">
      <c r="A44" s="27">
        <v>39</v>
      </c>
      <c r="B44" s="28" t="s">
        <v>57</v>
      </c>
      <c r="C44" s="6">
        <v>46582</v>
      </c>
      <c r="D44" s="6">
        <v>3132</v>
      </c>
      <c r="E44" s="6">
        <v>4903</v>
      </c>
      <c r="F44" s="6">
        <v>9600</v>
      </c>
      <c r="G44" s="6">
        <v>2448.489971</v>
      </c>
      <c r="H44" s="6">
        <f t="shared" si="14"/>
        <v>87709.364555339998</v>
      </c>
      <c r="I44" s="6">
        <v>14538268.233575244</v>
      </c>
      <c r="J44" s="6">
        <v>4332346.25</v>
      </c>
      <c r="K44" s="6">
        <f t="shared" si="15"/>
        <v>33377783.204546813</v>
      </c>
      <c r="L44" s="23">
        <f t="shared" si="16"/>
        <v>47916051.438122056</v>
      </c>
      <c r="M44" s="23">
        <f t="shared" si="17"/>
        <v>546.30485217903436</v>
      </c>
      <c r="N44" s="6">
        <f t="shared" si="10"/>
        <v>546.30485217903436</v>
      </c>
      <c r="O44" s="29">
        <f t="shared" si="18"/>
        <v>47916051.438122056</v>
      </c>
      <c r="P44" s="30">
        <f t="shared" si="19"/>
        <v>87709.364555339998</v>
      </c>
      <c r="Q44" s="30">
        <f t="shared" si="13"/>
        <v>1113606.5441398884</v>
      </c>
      <c r="R44" s="30">
        <f t="shared" si="11"/>
        <v>53362004.232261948</v>
      </c>
      <c r="S44" s="31">
        <v>47498132.347798936</v>
      </c>
      <c r="T44" s="31">
        <f t="shared" si="20"/>
        <v>5863871.8844630122</v>
      </c>
      <c r="U44" s="32">
        <f t="shared" si="21"/>
        <v>0.12345478852780079</v>
      </c>
      <c r="V44" s="40">
        <f t="shared" si="12"/>
        <v>1145.5498740342182</v>
      </c>
      <c r="W44" s="40">
        <v>95.986067763560428</v>
      </c>
      <c r="X44" s="40">
        <v>72.927829550298057</v>
      </c>
      <c r="Y44" s="40">
        <v>119.09630787847787</v>
      </c>
    </row>
    <row r="45" spans="1:25" x14ac:dyDescent="0.3">
      <c r="A45" s="21">
        <v>40</v>
      </c>
      <c r="B45" s="28" t="s">
        <v>58</v>
      </c>
      <c r="C45" s="6">
        <v>8395</v>
      </c>
      <c r="D45" s="6">
        <v>494</v>
      </c>
      <c r="E45" s="6">
        <v>728</v>
      </c>
      <c r="F45" s="6">
        <v>2152</v>
      </c>
      <c r="G45" s="6">
        <v>908.40743399999997</v>
      </c>
      <c r="H45" s="6">
        <f t="shared" si="14"/>
        <v>16022.787448359999</v>
      </c>
      <c r="I45" s="6">
        <v>2360317.9316794109</v>
      </c>
      <c r="J45" s="6">
        <v>501575</v>
      </c>
      <c r="K45" s="6">
        <f t="shared" si="15"/>
        <v>6097468.9361300748</v>
      </c>
      <c r="L45" s="23">
        <f t="shared" si="16"/>
        <v>8457786.8678094856</v>
      </c>
      <c r="M45" s="23">
        <f t="shared" si="17"/>
        <v>527.85989298479876</v>
      </c>
      <c r="N45" s="6">
        <f t="shared" si="10"/>
        <v>527.85989298479876</v>
      </c>
      <c r="O45" s="29">
        <f t="shared" si="18"/>
        <v>8457786.8678094856</v>
      </c>
      <c r="P45" s="30">
        <f t="shared" si="19"/>
        <v>16022.787448359999</v>
      </c>
      <c r="Q45" s="30">
        <f t="shared" si="13"/>
        <v>299263.5364785305</v>
      </c>
      <c r="R45" s="30">
        <f t="shared" si="11"/>
        <v>9258625.4042880163</v>
      </c>
      <c r="S45" s="31">
        <v>8291669.0911918851</v>
      </c>
      <c r="T45" s="31">
        <f t="shared" si="20"/>
        <v>966956.3130961312</v>
      </c>
      <c r="U45" s="32">
        <f t="shared" si="21"/>
        <v>0.11661781270592608</v>
      </c>
      <c r="V45" s="40">
        <f t="shared" si="12"/>
        <v>1102.8737825238852</v>
      </c>
      <c r="W45" s="40">
        <v>92.410221521991758</v>
      </c>
      <c r="X45" s="40">
        <v>70.210990416460831</v>
      </c>
      <c r="Y45" s="40">
        <v>114.65951726047909</v>
      </c>
    </row>
    <row r="46" spans="1:25" x14ac:dyDescent="0.3">
      <c r="A46" s="27">
        <v>41</v>
      </c>
      <c r="B46" s="28" t="s">
        <v>59</v>
      </c>
      <c r="C46" s="6">
        <v>53486</v>
      </c>
      <c r="D46" s="6">
        <v>3751</v>
      </c>
      <c r="E46" s="6">
        <v>6209</v>
      </c>
      <c r="F46" s="6">
        <v>11471</v>
      </c>
      <c r="G46" s="6">
        <v>2946.0522390000001</v>
      </c>
      <c r="H46" s="6">
        <f t="shared" si="14"/>
        <v>104126.11044806</v>
      </c>
      <c r="I46" s="6">
        <v>17361473.078444537</v>
      </c>
      <c r="J46" s="6">
        <v>3812790</v>
      </c>
      <c r="K46" s="6">
        <f t="shared" si="15"/>
        <v>39625172.957161106</v>
      </c>
      <c r="L46" s="23">
        <f t="shared" si="16"/>
        <v>56986646.035605639</v>
      </c>
      <c r="M46" s="23">
        <f t="shared" si="17"/>
        <v>547.28488167270609</v>
      </c>
      <c r="N46" s="6">
        <f t="shared" si="10"/>
        <v>547.28488167270609</v>
      </c>
      <c r="O46" s="29">
        <f t="shared" si="18"/>
        <v>56986646.035605639</v>
      </c>
      <c r="P46" s="30">
        <f t="shared" si="19"/>
        <v>104126.11044806</v>
      </c>
      <c r="Q46" s="30">
        <f t="shared" si="13"/>
        <v>1288953.7682427056</v>
      </c>
      <c r="R46" s="30">
        <f t="shared" si="11"/>
        <v>62088389.803848341</v>
      </c>
      <c r="S46" s="31">
        <v>55742730.738439023</v>
      </c>
      <c r="T46" s="31">
        <f t="shared" si="20"/>
        <v>6345659.0654093176</v>
      </c>
      <c r="U46" s="32">
        <f t="shared" si="21"/>
        <v>0.11383832441193054</v>
      </c>
      <c r="V46" s="40">
        <f t="shared" si="12"/>
        <v>1160.8344202940646</v>
      </c>
      <c r="W46" s="40">
        <v>97.266765816335962</v>
      </c>
      <c r="X46" s="40">
        <v>73.900872112352772</v>
      </c>
      <c r="Y46" s="40">
        <v>120.68535525948359</v>
      </c>
    </row>
    <row r="47" spans="1:25" x14ac:dyDescent="0.3">
      <c r="A47" s="27">
        <v>42</v>
      </c>
      <c r="B47" s="28" t="s">
        <v>60</v>
      </c>
      <c r="C47" s="6">
        <v>3007</v>
      </c>
      <c r="D47" s="6">
        <v>143</v>
      </c>
      <c r="E47" s="6">
        <v>252</v>
      </c>
      <c r="F47" s="6">
        <v>712</v>
      </c>
      <c r="G47" s="6">
        <v>277.90098699999999</v>
      </c>
      <c r="H47" s="6">
        <f t="shared" si="14"/>
        <v>5480.6675199800002</v>
      </c>
      <c r="I47" s="6">
        <v>662592.80849766347</v>
      </c>
      <c r="J47" s="6">
        <v>204578.75</v>
      </c>
      <c r="K47" s="6">
        <f t="shared" si="15"/>
        <v>2085667.0576227112</v>
      </c>
      <c r="L47" s="23">
        <f t="shared" si="16"/>
        <v>2748259.8661203748</v>
      </c>
      <c r="M47" s="23">
        <f t="shared" si="17"/>
        <v>501.44619357066995</v>
      </c>
      <c r="N47" s="6">
        <f t="shared" si="10"/>
        <v>501.44619357066995</v>
      </c>
      <c r="O47" s="29">
        <f t="shared" si="18"/>
        <v>2748259.8661203748</v>
      </c>
      <c r="P47" s="30">
        <f t="shared" si="19"/>
        <v>5480.6675199800002</v>
      </c>
      <c r="Q47" s="30">
        <f t="shared" si="13"/>
        <v>149304.72681246614</v>
      </c>
      <c r="R47" s="30">
        <f t="shared" si="11"/>
        <v>3102143.3429328408</v>
      </c>
      <c r="S47" s="31">
        <v>2906447.8214338175</v>
      </c>
      <c r="T47" s="31">
        <f t="shared" si="20"/>
        <v>195695.52149902331</v>
      </c>
      <c r="U47" s="32">
        <f t="shared" si="21"/>
        <v>6.7331510325371102E-2</v>
      </c>
      <c r="V47" s="40">
        <f t="shared" si="12"/>
        <v>1031.640619532039</v>
      </c>
      <c r="W47" s="40">
        <v>86.441567197174578</v>
      </c>
      <c r="X47" s="40">
        <v>65.676155149355907</v>
      </c>
      <c r="Y47" s="40">
        <v>107.25381026933911</v>
      </c>
    </row>
    <row r="48" spans="1:25" x14ac:dyDescent="0.3">
      <c r="A48" s="21">
        <v>43</v>
      </c>
      <c r="B48" s="34" t="s">
        <v>61</v>
      </c>
      <c r="C48" s="6">
        <v>10931</v>
      </c>
      <c r="D48" s="6">
        <v>640</v>
      </c>
      <c r="E48" s="6">
        <v>838</v>
      </c>
      <c r="F48" s="6">
        <v>2340</v>
      </c>
      <c r="G48" s="6">
        <v>2457.6656309999998</v>
      </c>
      <c r="H48" s="6">
        <f t="shared" si="14"/>
        <v>21985.98507174</v>
      </c>
      <c r="I48" s="6">
        <v>3193396.9062015619</v>
      </c>
      <c r="J48" s="6">
        <v>1399960</v>
      </c>
      <c r="K48" s="6">
        <f t="shared" si="15"/>
        <v>8366762.7394555314</v>
      </c>
      <c r="L48" s="23">
        <f t="shared" si="16"/>
        <v>11560159.645657092</v>
      </c>
      <c r="M48" s="23">
        <f t="shared" si="17"/>
        <v>525.79675679467778</v>
      </c>
      <c r="N48" s="6">
        <f t="shared" si="10"/>
        <v>525.79675679467778</v>
      </c>
      <c r="O48" s="29">
        <f t="shared" si="18"/>
        <v>11560159.645657092</v>
      </c>
      <c r="P48" s="30">
        <f t="shared" si="19"/>
        <v>21985.98507174</v>
      </c>
      <c r="Q48" s="30">
        <f t="shared" si="13"/>
        <v>425348.49221398018</v>
      </c>
      <c r="R48" s="30">
        <f t="shared" si="11"/>
        <v>13385468.137871072</v>
      </c>
      <c r="S48" s="31">
        <v>12366472.066374166</v>
      </c>
      <c r="T48" s="31">
        <f t="shared" si="20"/>
        <v>1018996.0714969058</v>
      </c>
      <c r="U48" s="32">
        <f t="shared" si="21"/>
        <v>8.2399900798520553E-2</v>
      </c>
      <c r="V48" s="40">
        <f t="shared" si="12"/>
        <v>1224.5419575401218</v>
      </c>
      <c r="W48" s="40">
        <v>102.60484504427446</v>
      </c>
      <c r="X48" s="40">
        <v>77.956612087241865</v>
      </c>
      <c r="Y48" s="40">
        <v>127.30866572550124</v>
      </c>
    </row>
    <row r="49" spans="1:21" x14ac:dyDescent="0.3">
      <c r="A49" s="55" t="s">
        <v>62</v>
      </c>
      <c r="B49" s="55"/>
      <c r="C49" s="9">
        <f t="shared" ref="C49:H49" si="22">SUM(C5:C48)</f>
        <v>2041553</v>
      </c>
      <c r="D49" s="9">
        <f t="shared" si="22"/>
        <v>130783</v>
      </c>
      <c r="E49" s="9">
        <f t="shared" si="22"/>
        <v>203930</v>
      </c>
      <c r="F49" s="9">
        <f t="shared" si="22"/>
        <v>429937</v>
      </c>
      <c r="G49" s="9">
        <f t="shared" si="22"/>
        <v>64569.926021000007</v>
      </c>
      <c r="H49" s="9">
        <f t="shared" si="22"/>
        <v>3721424.6660723393</v>
      </c>
      <c r="I49" s="9">
        <f>SUM(I5:I48)</f>
        <v>762562500</v>
      </c>
      <c r="J49" s="9">
        <f>SUM(J5:J48)</f>
        <v>221828320</v>
      </c>
      <c r="K49" s="9">
        <f>SUM(K5:K48)</f>
        <v>1416187500.0000007</v>
      </c>
      <c r="L49" s="9">
        <f>SUM(L5:L48)</f>
        <v>2178750000.0000005</v>
      </c>
      <c r="M49" s="35">
        <f t="shared" si="17"/>
        <v>585.46126698824025</v>
      </c>
      <c r="N49" s="9"/>
      <c r="O49" s="36">
        <f t="shared" ref="O49:T49" si="23">SUM(O5:O48)</f>
        <v>1040376826.3390239</v>
      </c>
      <c r="P49" s="37">
        <f t="shared" si="23"/>
        <v>1966245.8061016209</v>
      </c>
      <c r="Q49" s="37">
        <f t="shared" si="23"/>
        <v>35921930.999999821</v>
      </c>
      <c r="R49" s="37">
        <f t="shared" si="23"/>
        <v>2436500251.0000005</v>
      </c>
      <c r="S49" s="38">
        <f t="shared" si="23"/>
        <v>2196446782.7443871</v>
      </c>
      <c r="T49" s="38">
        <f t="shared" si="23"/>
        <v>240053468.25561267</v>
      </c>
      <c r="U49" s="39">
        <f t="shared" si="21"/>
        <v>0.10929172977989232</v>
      </c>
    </row>
    <row r="50" spans="1:21" x14ac:dyDescent="0.3">
      <c r="N50" s="8"/>
    </row>
    <row r="51" spans="1:21" ht="69" x14ac:dyDescent="0.3">
      <c r="B51" s="1" t="s">
        <v>72</v>
      </c>
    </row>
    <row r="52" spans="1:21" ht="55.2" x14ac:dyDescent="0.3">
      <c r="B52" s="1" t="s">
        <v>71</v>
      </c>
    </row>
  </sheetData>
  <mergeCells count="18">
    <mergeCell ref="G1:G2"/>
    <mergeCell ref="H1:H2"/>
    <mergeCell ref="T1:U1"/>
    <mergeCell ref="R1:R2"/>
    <mergeCell ref="S1:S2"/>
    <mergeCell ref="A49:B49"/>
    <mergeCell ref="I1:I2"/>
    <mergeCell ref="N1:N2"/>
    <mergeCell ref="P1:P2"/>
    <mergeCell ref="Q1:Q2"/>
    <mergeCell ref="J1:J2"/>
    <mergeCell ref="K1:K2"/>
    <mergeCell ref="L1:L2"/>
    <mergeCell ref="M1:M2"/>
    <mergeCell ref="O1:O2"/>
    <mergeCell ref="A1:B2"/>
    <mergeCell ref="C1:C2"/>
    <mergeCell ref="D1:F1"/>
  </mergeCells>
  <conditionalFormatting sqref="S5:U11 N5:O49 S12:T12 S13:U35 S36:T36 S37:U49">
    <cfRule type="cellIs" dxfId="1" priority="2" operator="lessThan">
      <formula>0</formula>
    </cfRule>
  </conditionalFormatting>
  <conditionalFormatting sqref="U5:U11 U13:U35 U37:U49">
    <cfRule type="cellIs" dxfId="0" priority="1" operator="lessThan">
      <formula>0.05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Inese Runkovska</dc:creator>
  <cp:lastModifiedBy>Sandra Lielmeža</cp:lastModifiedBy>
  <dcterms:created xsi:type="dcterms:W3CDTF">2018-04-12T13:54:17Z</dcterms:created>
  <dcterms:modified xsi:type="dcterms:W3CDTF">2024-04-22T18:20:51Z</dcterms:modified>
</cp:coreProperties>
</file>